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fiit0-my.sharepoint.com/personal/claudia_caponi_unifi_it/Documents/Desktop/csf/"/>
    </mc:Choice>
  </mc:AlternateContent>
  <xr:revisionPtr revIDLastSave="14" documentId="13_ncr:1_{7E0D6413-FBC9-4498-A2CD-91F493DC7008}" xr6:coauthVersionLast="47" xr6:coauthVersionMax="47" xr10:uidLastSave="{DFA5D3F6-95E6-47B5-A6BE-11EBEB81B9D3}"/>
  <bookViews>
    <workbookView xWindow="-120" yWindow="-120" windowWidth="29040" windowHeight="15720" firstSheet="5" activeTab="7" xr2:uid="{00000000-000D-0000-FFFF-FFFF00000000}"/>
  </bookViews>
  <sheets>
    <sheet name="CEL T.IND. 2019" sheetId="15" r:id="rId1"/>
    <sheet name="CEL T.IND. 2020" sheetId="14" r:id="rId2"/>
    <sheet name="CEL T.IND. da gen a marzo 2022" sheetId="10" r:id="rId3"/>
    <sheet name="CEL T.IND. da apr a giugno 2022" sheetId="12" r:id="rId4"/>
    <sheet name="CEL T.IND. da luglio a dic 2022" sheetId="11" r:id="rId5"/>
    <sheet name="CEL T.IND. gennaio 2023" sheetId="16" r:id="rId6"/>
    <sheet name="CEL T.IND. da febbraio 2023" sheetId="17" r:id="rId7"/>
    <sheet name="CEL. T.DET. INF.ANNO_INPS" sheetId="18" r:id="rId8"/>
    <sheet name="CEL.T.DET.SUP.ANNO_INPDAP" sheetId="19" r:id="rId9"/>
  </sheets>
  <externalReferences>
    <externalReference r:id="rId10"/>
  </externalReferences>
  <definedNames>
    <definedName name="CEL">'[1]CESSAZIONI 2004_2005_2006 T.A.'!$A$1:$K$193</definedName>
    <definedName name="_xlnm.Database" localSheetId="0">#REF!</definedName>
    <definedName name="_xlnm.Database" localSheetId="1">#REF!</definedName>
    <definedName name="_xlnm.Database" localSheetId="3">#REF!</definedName>
    <definedName name="_xlnm.Database" localSheetId="6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>#REF!</definedName>
    <definedName name="RIEPILOGO">'[1]CESSAZIONI 2004_2005_2006 T.A.'!$A$1:$K$193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8" l="1"/>
  <c r="D30" i="18"/>
  <c r="B30" i="18"/>
  <c r="C30" i="18" s="1"/>
  <c r="A30" i="18"/>
  <c r="I26" i="18"/>
  <c r="D26" i="18"/>
  <c r="A26" i="18"/>
  <c r="I22" i="18"/>
  <c r="D22" i="18"/>
  <c r="A22" i="18"/>
  <c r="I18" i="18"/>
  <c r="D18" i="18"/>
  <c r="A18" i="18"/>
  <c r="B18" i="18" s="1"/>
  <c r="C18" i="18" s="1"/>
  <c r="I14" i="18"/>
  <c r="D14" i="18"/>
  <c r="B14" i="18"/>
  <c r="C14" i="18" s="1"/>
  <c r="I10" i="18"/>
  <c r="D10" i="18"/>
  <c r="B10" i="18"/>
  <c r="C10" i="18" s="1"/>
  <c r="I6" i="18"/>
  <c r="D6" i="18"/>
  <c r="B6" i="18"/>
  <c r="C6" i="18" s="1"/>
  <c r="D30" i="19"/>
  <c r="A30" i="19"/>
  <c r="D26" i="19"/>
  <c r="A26" i="19"/>
  <c r="D22" i="19"/>
  <c r="A22" i="19"/>
  <c r="D18" i="19"/>
  <c r="A18" i="19"/>
  <c r="D14" i="19"/>
  <c r="B14" i="19"/>
  <c r="C14" i="19" s="1"/>
  <c r="G14" i="19" s="1"/>
  <c r="D10" i="19"/>
  <c r="C10" i="19"/>
  <c r="G10" i="19" s="1"/>
  <c r="B10" i="19"/>
  <c r="D6" i="19"/>
  <c r="B6" i="19"/>
  <c r="C6" i="19" s="1"/>
  <c r="G6" i="19" s="1"/>
  <c r="J5" i="17"/>
  <c r="I5" i="17"/>
  <c r="H5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A5" i="17"/>
  <c r="B5" i="17" s="1"/>
  <c r="C23" i="17" s="1"/>
  <c r="F6" i="17"/>
  <c r="F7" i="17" s="1"/>
  <c r="F8" i="17" s="1"/>
  <c r="F9" i="17" s="1"/>
  <c r="F10" i="17" s="1"/>
  <c r="F11" i="17" s="1"/>
  <c r="F12" i="17" s="1"/>
  <c r="F13" i="17" s="1"/>
  <c r="F14" i="17" s="1"/>
  <c r="F15" i="17" s="1"/>
  <c r="F16" i="17" s="1"/>
  <c r="F17" i="17" s="1"/>
  <c r="F18" i="17" s="1"/>
  <c r="F19" i="17" s="1"/>
  <c r="F20" i="17" s="1"/>
  <c r="F21" i="17" s="1"/>
  <c r="F22" i="17" s="1"/>
  <c r="F23" i="17" s="1"/>
  <c r="F24" i="17" s="1"/>
  <c r="F25" i="17" s="1"/>
  <c r="E25" i="16"/>
  <c r="E24" i="16"/>
  <c r="E23" i="16"/>
  <c r="H23" i="16" s="1"/>
  <c r="E22" i="16"/>
  <c r="H22" i="16" s="1"/>
  <c r="E21" i="16"/>
  <c r="E20" i="16"/>
  <c r="E19" i="16"/>
  <c r="H19" i="16" s="1"/>
  <c r="E18" i="16"/>
  <c r="H18" i="16" s="1"/>
  <c r="E17" i="16"/>
  <c r="E16" i="16"/>
  <c r="E15" i="16"/>
  <c r="H15" i="16" s="1"/>
  <c r="E14" i="16"/>
  <c r="H14" i="16" s="1"/>
  <c r="E13" i="16"/>
  <c r="E12" i="16"/>
  <c r="E11" i="16"/>
  <c r="H11" i="16" s="1"/>
  <c r="E10" i="16"/>
  <c r="H10" i="16" s="1"/>
  <c r="E9" i="16"/>
  <c r="E8" i="16"/>
  <c r="E7" i="16"/>
  <c r="H7" i="16" s="1"/>
  <c r="E6" i="16"/>
  <c r="H6" i="16" s="1"/>
  <c r="E5" i="16"/>
  <c r="K5" i="16" s="1"/>
  <c r="L5" i="16" s="1"/>
  <c r="K25" i="16"/>
  <c r="J25" i="16"/>
  <c r="I25" i="16"/>
  <c r="H25" i="16"/>
  <c r="K24" i="16"/>
  <c r="J24" i="16"/>
  <c r="I24" i="16"/>
  <c r="H24" i="16"/>
  <c r="J23" i="16"/>
  <c r="I23" i="16"/>
  <c r="I22" i="16"/>
  <c r="K21" i="16"/>
  <c r="J21" i="16"/>
  <c r="I21" i="16"/>
  <c r="H21" i="16"/>
  <c r="K20" i="16"/>
  <c r="J20" i="16"/>
  <c r="I20" i="16"/>
  <c r="H20" i="16"/>
  <c r="J19" i="16"/>
  <c r="I19" i="16"/>
  <c r="I18" i="16"/>
  <c r="K17" i="16"/>
  <c r="J17" i="16"/>
  <c r="I17" i="16"/>
  <c r="H17" i="16"/>
  <c r="K16" i="16"/>
  <c r="J16" i="16"/>
  <c r="I16" i="16"/>
  <c r="H16" i="16"/>
  <c r="J15" i="16"/>
  <c r="I15" i="16"/>
  <c r="I14" i="16"/>
  <c r="K13" i="16"/>
  <c r="J13" i="16"/>
  <c r="I13" i="16"/>
  <c r="H13" i="16"/>
  <c r="K12" i="16"/>
  <c r="J12" i="16"/>
  <c r="I12" i="16"/>
  <c r="H12" i="16"/>
  <c r="J11" i="16"/>
  <c r="I11" i="16"/>
  <c r="I10" i="16"/>
  <c r="K9" i="16"/>
  <c r="J9" i="16"/>
  <c r="I9" i="16"/>
  <c r="H9" i="16"/>
  <c r="K8" i="16"/>
  <c r="J8" i="16"/>
  <c r="I8" i="16"/>
  <c r="H8" i="16"/>
  <c r="J7" i="16"/>
  <c r="I7" i="16"/>
  <c r="I6" i="16"/>
  <c r="G6" i="16"/>
  <c r="J5" i="16"/>
  <c r="I5" i="16"/>
  <c r="H5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A5" i="16"/>
  <c r="H18" i="18" l="1"/>
  <c r="J18" i="18" s="1"/>
  <c r="G18" i="18"/>
  <c r="G14" i="18"/>
  <c r="H14" i="18"/>
  <c r="J14" i="18" s="1"/>
  <c r="H10" i="18"/>
  <c r="J10" i="18" s="1"/>
  <c r="G10" i="18"/>
  <c r="G30" i="18"/>
  <c r="H30" i="18"/>
  <c r="J30" i="18" s="1"/>
  <c r="G6" i="18"/>
  <c r="H6" i="18"/>
  <c r="J6" i="18" s="1"/>
  <c r="C22" i="18"/>
  <c r="B26" i="18"/>
  <c r="C26" i="18" s="1"/>
  <c r="B22" i="18"/>
  <c r="H10" i="19"/>
  <c r="I10" i="19"/>
  <c r="C26" i="19"/>
  <c r="G26" i="19" s="1"/>
  <c r="I6" i="19"/>
  <c r="H6" i="19"/>
  <c r="J6" i="19" s="1"/>
  <c r="I14" i="19"/>
  <c r="H14" i="19"/>
  <c r="J14" i="19" s="1"/>
  <c r="B18" i="19"/>
  <c r="C18" i="19" s="1"/>
  <c r="G18" i="19" s="1"/>
  <c r="B22" i="19"/>
  <c r="C22" i="19" s="1"/>
  <c r="G22" i="19" s="1"/>
  <c r="B26" i="19"/>
  <c r="B30" i="19"/>
  <c r="C30" i="19" s="1"/>
  <c r="G30" i="19" s="1"/>
  <c r="C5" i="17"/>
  <c r="G5" i="17"/>
  <c r="G23" i="17"/>
  <c r="H23" i="17"/>
  <c r="J23" i="17"/>
  <c r="I23" i="17"/>
  <c r="C12" i="17"/>
  <c r="C14" i="17"/>
  <c r="C22" i="17"/>
  <c r="C24" i="17"/>
  <c r="C6" i="17"/>
  <c r="C7" i="17"/>
  <c r="C8" i="17"/>
  <c r="C11" i="17"/>
  <c r="C13" i="17"/>
  <c r="C15" i="17"/>
  <c r="C16" i="17"/>
  <c r="C18" i="17"/>
  <c r="C20" i="17"/>
  <c r="C25" i="17"/>
  <c r="C9" i="17"/>
  <c r="C10" i="17"/>
  <c r="C17" i="17"/>
  <c r="C19" i="17"/>
  <c r="C21" i="17"/>
  <c r="J6" i="16"/>
  <c r="J14" i="16"/>
  <c r="J18" i="16"/>
  <c r="K6" i="16"/>
  <c r="K7" i="16"/>
  <c r="K10" i="16"/>
  <c r="K11" i="16"/>
  <c r="K14" i="16"/>
  <c r="K15" i="16"/>
  <c r="K18" i="16"/>
  <c r="K19" i="16"/>
  <c r="K22" i="16"/>
  <c r="K23" i="16"/>
  <c r="J10" i="16"/>
  <c r="J22" i="16"/>
  <c r="G7" i="16"/>
  <c r="B5" i="16"/>
  <c r="C5" i="16" s="1"/>
  <c r="C6" i="16"/>
  <c r="C7" i="16"/>
  <c r="C9" i="16"/>
  <c r="C10" i="16"/>
  <c r="C11" i="16"/>
  <c r="C13" i="16"/>
  <c r="C14" i="16"/>
  <c r="C15" i="16"/>
  <c r="C17" i="16"/>
  <c r="C18" i="16"/>
  <c r="C19" i="16"/>
  <c r="C21" i="16"/>
  <c r="C22" i="16"/>
  <c r="C23" i="16"/>
  <c r="C25" i="16"/>
  <c r="H26" i="18" l="1"/>
  <c r="J26" i="18" s="1"/>
  <c r="G26" i="18"/>
  <c r="H22" i="18"/>
  <c r="J22" i="18" s="1"/>
  <c r="G22" i="18"/>
  <c r="K30" i="18"/>
  <c r="L30" i="18"/>
  <c r="K14" i="18"/>
  <c r="L14" i="18"/>
  <c r="K6" i="18"/>
  <c r="L6" i="18"/>
  <c r="L10" i="18"/>
  <c r="K10" i="18"/>
  <c r="M10" i="18" s="1"/>
  <c r="L18" i="18"/>
  <c r="K18" i="18"/>
  <c r="M18" i="18" s="1"/>
  <c r="I18" i="19"/>
  <c r="H18" i="19"/>
  <c r="J18" i="19" s="1"/>
  <c r="I30" i="19"/>
  <c r="H30" i="19"/>
  <c r="J30" i="19" s="1"/>
  <c r="I22" i="19"/>
  <c r="H22" i="19"/>
  <c r="J22" i="19" s="1"/>
  <c r="I26" i="19"/>
  <c r="H26" i="19"/>
  <c r="J26" i="19" s="1"/>
  <c r="J10" i="19"/>
  <c r="G13" i="17"/>
  <c r="H13" i="17"/>
  <c r="J13" i="17"/>
  <c r="I13" i="17"/>
  <c r="G12" i="17"/>
  <c r="H12" i="17"/>
  <c r="J12" i="17"/>
  <c r="I12" i="17"/>
  <c r="G10" i="17"/>
  <c r="J10" i="17"/>
  <c r="I10" i="17"/>
  <c r="H10" i="17"/>
  <c r="G11" i="17"/>
  <c r="H11" i="17"/>
  <c r="J11" i="17"/>
  <c r="I11" i="17"/>
  <c r="G21" i="17"/>
  <c r="J21" i="17"/>
  <c r="I21" i="17"/>
  <c r="H21" i="17"/>
  <c r="G9" i="17"/>
  <c r="J9" i="17"/>
  <c r="H9" i="17"/>
  <c r="I9" i="17"/>
  <c r="G16" i="17"/>
  <c r="J16" i="17"/>
  <c r="I16" i="17"/>
  <c r="H16" i="17"/>
  <c r="G8" i="17"/>
  <c r="J8" i="17"/>
  <c r="I8" i="17"/>
  <c r="H8" i="17"/>
  <c r="G22" i="17"/>
  <c r="J22" i="17"/>
  <c r="H22" i="17"/>
  <c r="I22" i="17"/>
  <c r="G17" i="17"/>
  <c r="J17" i="17"/>
  <c r="I17" i="17"/>
  <c r="H17" i="17"/>
  <c r="G20" i="17"/>
  <c r="J20" i="17"/>
  <c r="I20" i="17"/>
  <c r="H20" i="17"/>
  <c r="G6" i="17"/>
  <c r="J6" i="17"/>
  <c r="I6" i="17"/>
  <c r="H6" i="17"/>
  <c r="G18" i="17"/>
  <c r="J18" i="17"/>
  <c r="I18" i="17"/>
  <c r="H18" i="17"/>
  <c r="G24" i="17"/>
  <c r="H24" i="17"/>
  <c r="J24" i="17"/>
  <c r="I24" i="17"/>
  <c r="G19" i="17"/>
  <c r="J19" i="17"/>
  <c r="I19" i="17"/>
  <c r="H19" i="17"/>
  <c r="G25" i="17"/>
  <c r="J25" i="17"/>
  <c r="I25" i="17"/>
  <c r="H25" i="17"/>
  <c r="G15" i="17"/>
  <c r="H15" i="17"/>
  <c r="J15" i="17"/>
  <c r="I15" i="17"/>
  <c r="G7" i="17"/>
  <c r="H7" i="17"/>
  <c r="J7" i="17"/>
  <c r="I7" i="17"/>
  <c r="G14" i="17"/>
  <c r="J14" i="17"/>
  <c r="H14" i="17"/>
  <c r="I14" i="17"/>
  <c r="K23" i="17"/>
  <c r="K5" i="17"/>
  <c r="G8" i="16"/>
  <c r="C24" i="16"/>
  <c r="C20" i="16"/>
  <c r="C16" i="16"/>
  <c r="C12" i="16"/>
  <c r="C8" i="16"/>
  <c r="L22" i="18" l="1"/>
  <c r="K22" i="18"/>
  <c r="M22" i="18" s="1"/>
  <c r="M14" i="18"/>
  <c r="L26" i="18"/>
  <c r="K26" i="18"/>
  <c r="M6" i="18"/>
  <c r="M30" i="18"/>
  <c r="K25" i="17"/>
  <c r="K19" i="17"/>
  <c r="K18" i="17"/>
  <c r="K6" i="17"/>
  <c r="K20" i="17"/>
  <c r="K17" i="17"/>
  <c r="K8" i="17"/>
  <c r="K16" i="17"/>
  <c r="K21" i="17"/>
  <c r="K10" i="17"/>
  <c r="K22" i="17"/>
  <c r="K9" i="17"/>
  <c r="K14" i="17"/>
  <c r="K7" i="17"/>
  <c r="K15" i="17"/>
  <c r="K24" i="17"/>
  <c r="K11" i="17"/>
  <c r="K12" i="17"/>
  <c r="K13" i="17"/>
  <c r="G9" i="16"/>
  <c r="L6" i="16"/>
  <c r="L7" i="16"/>
  <c r="M26" i="18" l="1"/>
  <c r="G10" i="16"/>
  <c r="L8" i="16"/>
  <c r="G11" i="16" l="1"/>
  <c r="L10" i="16"/>
  <c r="L9" i="16"/>
  <c r="G12" i="16" l="1"/>
  <c r="G13" i="16" l="1"/>
  <c r="L11" i="16"/>
  <c r="G14" i="16" l="1"/>
  <c r="L12" i="16"/>
  <c r="G15" i="16" l="1"/>
  <c r="L13" i="16"/>
  <c r="G16" i="16" l="1"/>
  <c r="L15" i="16"/>
  <c r="L14" i="16"/>
  <c r="G17" i="16" l="1"/>
  <c r="G5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A5" i="11"/>
  <c r="B5" i="11" s="1"/>
  <c r="C5" i="11" s="1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A5" i="12"/>
  <c r="D5" i="10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G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5" i="15"/>
  <c r="C23" i="15"/>
  <c r="C22" i="15"/>
  <c r="C15" i="15"/>
  <c r="C14" i="15"/>
  <c r="F8" i="15"/>
  <c r="F9" i="15" s="1"/>
  <c r="F10" i="15" s="1"/>
  <c r="F7" i="15"/>
  <c r="F6" i="15"/>
  <c r="C6" i="15"/>
  <c r="G6" i="15" s="1"/>
  <c r="B5" i="15"/>
  <c r="C24" i="15" s="1"/>
  <c r="F6" i="14"/>
  <c r="F7" i="14" s="1"/>
  <c r="F8" i="14" s="1"/>
  <c r="F9" i="14" s="1"/>
  <c r="F10" i="14" s="1"/>
  <c r="F11" i="14" s="1"/>
  <c r="F12" i="14" s="1"/>
  <c r="F13" i="14" s="1"/>
  <c r="F14" i="14" s="1"/>
  <c r="B5" i="14"/>
  <c r="C14" i="14" s="1"/>
  <c r="B5" i="12"/>
  <c r="C25" i="12" s="1"/>
  <c r="F6" i="12"/>
  <c r="F7" i="12" s="1"/>
  <c r="F8" i="12" s="1"/>
  <c r="F9" i="12" s="1"/>
  <c r="F10" i="12" s="1"/>
  <c r="F11" i="12" s="1"/>
  <c r="F12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6" i="11"/>
  <c r="F7" i="11" s="1"/>
  <c r="F8" i="11" s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B5" i="10"/>
  <c r="C25" i="10" s="1"/>
  <c r="F6" i="10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G18" i="16" l="1"/>
  <c r="L16" i="16"/>
  <c r="H6" i="15"/>
  <c r="C10" i="15"/>
  <c r="C18" i="15"/>
  <c r="C7" i="15"/>
  <c r="H7" i="15" s="1"/>
  <c r="C11" i="15"/>
  <c r="J11" i="15" s="1"/>
  <c r="C19" i="15"/>
  <c r="F11" i="15"/>
  <c r="F12" i="15" s="1"/>
  <c r="F13" i="15" s="1"/>
  <c r="F14" i="15" s="1"/>
  <c r="G14" i="15" s="1"/>
  <c r="H10" i="15"/>
  <c r="G10" i="15"/>
  <c r="J6" i="15"/>
  <c r="C9" i="15"/>
  <c r="J10" i="15"/>
  <c r="C13" i="15"/>
  <c r="C17" i="15"/>
  <c r="C21" i="15"/>
  <c r="C25" i="15"/>
  <c r="I6" i="15"/>
  <c r="I10" i="15"/>
  <c r="C5" i="15"/>
  <c r="C8" i="15"/>
  <c r="C12" i="15"/>
  <c r="C16" i="15"/>
  <c r="C20" i="15"/>
  <c r="C17" i="14"/>
  <c r="C6" i="14"/>
  <c r="J6" i="14" s="1"/>
  <c r="C9" i="14"/>
  <c r="J9" i="14" s="1"/>
  <c r="C22" i="14"/>
  <c r="F15" i="14"/>
  <c r="F16" i="14" s="1"/>
  <c r="F17" i="14" s="1"/>
  <c r="F18" i="14" s="1"/>
  <c r="F19" i="14" s="1"/>
  <c r="F20" i="14" s="1"/>
  <c r="F21" i="14" s="1"/>
  <c r="F22" i="14" s="1"/>
  <c r="F23" i="14" s="1"/>
  <c r="F24" i="14" s="1"/>
  <c r="F25" i="14" s="1"/>
  <c r="J14" i="14"/>
  <c r="G9" i="14"/>
  <c r="G17" i="14"/>
  <c r="H6" i="14"/>
  <c r="G6" i="14"/>
  <c r="H14" i="14"/>
  <c r="G14" i="14"/>
  <c r="H22" i="14"/>
  <c r="C23" i="14"/>
  <c r="C19" i="14"/>
  <c r="C15" i="14"/>
  <c r="C11" i="14"/>
  <c r="C7" i="14"/>
  <c r="C24" i="14"/>
  <c r="C20" i="14"/>
  <c r="C16" i="14"/>
  <c r="C12" i="14"/>
  <c r="C8" i="14"/>
  <c r="C5" i="14"/>
  <c r="C25" i="14"/>
  <c r="C21" i="14"/>
  <c r="C13" i="14"/>
  <c r="I22" i="14"/>
  <c r="C10" i="14"/>
  <c r="I14" i="14"/>
  <c r="C18" i="14"/>
  <c r="J25" i="12"/>
  <c r="I25" i="12"/>
  <c r="H25" i="12"/>
  <c r="G25" i="12"/>
  <c r="C6" i="12"/>
  <c r="C8" i="12"/>
  <c r="C9" i="12"/>
  <c r="C11" i="12"/>
  <c r="C12" i="12"/>
  <c r="C13" i="12"/>
  <c r="C14" i="12"/>
  <c r="C16" i="12"/>
  <c r="C18" i="12"/>
  <c r="C20" i="12"/>
  <c r="C22" i="12"/>
  <c r="C23" i="12"/>
  <c r="C24" i="12"/>
  <c r="C5" i="12"/>
  <c r="C7" i="12"/>
  <c r="C10" i="12"/>
  <c r="C15" i="12"/>
  <c r="C17" i="12"/>
  <c r="C19" i="12"/>
  <c r="C21" i="12"/>
  <c r="J5" i="11"/>
  <c r="I5" i="11"/>
  <c r="H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G25" i="10"/>
  <c r="J25" i="10"/>
  <c r="I25" i="10"/>
  <c r="H25" i="10"/>
  <c r="C6" i="10"/>
  <c r="C7" i="10"/>
  <c r="C8" i="10"/>
  <c r="C9" i="10"/>
  <c r="C12" i="10"/>
  <c r="C13" i="10"/>
  <c r="C14" i="10"/>
  <c r="C19" i="10"/>
  <c r="C21" i="10"/>
  <c r="C5" i="10"/>
  <c r="C10" i="10"/>
  <c r="C11" i="10"/>
  <c r="C15" i="10"/>
  <c r="C16" i="10"/>
  <c r="C17" i="10"/>
  <c r="C18" i="10"/>
  <c r="C20" i="10"/>
  <c r="C22" i="10"/>
  <c r="C23" i="10"/>
  <c r="C24" i="10"/>
  <c r="G19" i="16" l="1"/>
  <c r="L17" i="16"/>
  <c r="I9" i="14"/>
  <c r="K9" i="14" s="1"/>
  <c r="J17" i="14"/>
  <c r="I6" i="14"/>
  <c r="H9" i="14"/>
  <c r="G22" i="14"/>
  <c r="K6" i="15"/>
  <c r="I7" i="15"/>
  <c r="J7" i="15"/>
  <c r="G7" i="15"/>
  <c r="I12" i="15"/>
  <c r="G12" i="15"/>
  <c r="J12" i="15"/>
  <c r="H12" i="15"/>
  <c r="I8" i="15"/>
  <c r="H8" i="15"/>
  <c r="G8" i="15"/>
  <c r="J8" i="15"/>
  <c r="J14" i="15"/>
  <c r="J5" i="15"/>
  <c r="I5" i="15"/>
  <c r="H5" i="15"/>
  <c r="J13" i="15"/>
  <c r="I13" i="15"/>
  <c r="H13" i="15"/>
  <c r="G13" i="15"/>
  <c r="H11" i="15"/>
  <c r="F15" i="15"/>
  <c r="H14" i="15"/>
  <c r="J9" i="15"/>
  <c r="H9" i="15"/>
  <c r="G9" i="15"/>
  <c r="I9" i="15"/>
  <c r="G11" i="15"/>
  <c r="I14" i="15"/>
  <c r="I11" i="15"/>
  <c r="K10" i="15"/>
  <c r="I17" i="14"/>
  <c r="J22" i="14"/>
  <c r="H17" i="14"/>
  <c r="H18" i="14"/>
  <c r="G18" i="14"/>
  <c r="J18" i="14"/>
  <c r="I18" i="14"/>
  <c r="G21" i="14"/>
  <c r="J21" i="14"/>
  <c r="I21" i="14"/>
  <c r="H21" i="14"/>
  <c r="J12" i="14"/>
  <c r="I12" i="14"/>
  <c r="G12" i="14"/>
  <c r="H12" i="14"/>
  <c r="I7" i="14"/>
  <c r="H7" i="14"/>
  <c r="J7" i="14"/>
  <c r="G7" i="14"/>
  <c r="I23" i="14"/>
  <c r="H23" i="14"/>
  <c r="G23" i="14"/>
  <c r="J23" i="14"/>
  <c r="G25" i="14"/>
  <c r="J25" i="14"/>
  <c r="I25" i="14"/>
  <c r="H25" i="14"/>
  <c r="J16" i="14"/>
  <c r="I16" i="14"/>
  <c r="H16" i="14"/>
  <c r="G16" i="14"/>
  <c r="I11" i="14"/>
  <c r="H11" i="14"/>
  <c r="J11" i="14"/>
  <c r="G11" i="14"/>
  <c r="K6" i="14"/>
  <c r="H10" i="14"/>
  <c r="G10" i="14"/>
  <c r="J10" i="14"/>
  <c r="I10" i="14"/>
  <c r="G13" i="14"/>
  <c r="J13" i="14"/>
  <c r="H13" i="14"/>
  <c r="I13" i="14"/>
  <c r="G5" i="14"/>
  <c r="J5" i="14"/>
  <c r="H5" i="14"/>
  <c r="I5" i="14"/>
  <c r="J20" i="14"/>
  <c r="I20" i="14"/>
  <c r="H20" i="14"/>
  <c r="G20" i="14"/>
  <c r="I15" i="14"/>
  <c r="H15" i="14"/>
  <c r="J15" i="14"/>
  <c r="G15" i="14"/>
  <c r="K14" i="14"/>
  <c r="J8" i="14"/>
  <c r="I8" i="14"/>
  <c r="H8" i="14"/>
  <c r="G8" i="14"/>
  <c r="J24" i="14"/>
  <c r="I24" i="14"/>
  <c r="H24" i="14"/>
  <c r="G24" i="14"/>
  <c r="I19" i="14"/>
  <c r="H19" i="14"/>
  <c r="J19" i="14"/>
  <c r="G19" i="14"/>
  <c r="K22" i="14"/>
  <c r="J19" i="12"/>
  <c r="G19" i="12"/>
  <c r="I19" i="12"/>
  <c r="H19" i="12"/>
  <c r="J9" i="12"/>
  <c r="I9" i="12"/>
  <c r="H9" i="12"/>
  <c r="G9" i="12"/>
  <c r="K25" i="12"/>
  <c r="J15" i="12"/>
  <c r="G15" i="12"/>
  <c r="I15" i="12"/>
  <c r="H15" i="12"/>
  <c r="J24" i="12"/>
  <c r="G24" i="12"/>
  <c r="I24" i="12"/>
  <c r="H24" i="12"/>
  <c r="J18" i="12"/>
  <c r="G18" i="12"/>
  <c r="I18" i="12"/>
  <c r="H18" i="12"/>
  <c r="J12" i="12"/>
  <c r="I12" i="12"/>
  <c r="H12" i="12"/>
  <c r="G12" i="12"/>
  <c r="J6" i="12"/>
  <c r="I6" i="12"/>
  <c r="H6" i="12"/>
  <c r="G6" i="12"/>
  <c r="J21" i="12"/>
  <c r="G21" i="12"/>
  <c r="I21" i="12"/>
  <c r="H21" i="12"/>
  <c r="J10" i="12"/>
  <c r="I10" i="12"/>
  <c r="H10" i="12"/>
  <c r="G10" i="12"/>
  <c r="J23" i="12"/>
  <c r="G23" i="12"/>
  <c r="I23" i="12"/>
  <c r="H23" i="12"/>
  <c r="J16" i="12"/>
  <c r="G16" i="12"/>
  <c r="I16" i="12"/>
  <c r="H16" i="12"/>
  <c r="J11" i="12"/>
  <c r="H11" i="12"/>
  <c r="I11" i="12"/>
  <c r="G11" i="12"/>
  <c r="J7" i="12"/>
  <c r="I7" i="12"/>
  <c r="H7" i="12"/>
  <c r="G7" i="12"/>
  <c r="J22" i="12"/>
  <c r="G22" i="12"/>
  <c r="I22" i="12"/>
  <c r="H22" i="12"/>
  <c r="J14" i="12"/>
  <c r="G14" i="12"/>
  <c r="I14" i="12"/>
  <c r="H14" i="12"/>
  <c r="J17" i="12"/>
  <c r="G17" i="12"/>
  <c r="I17" i="12"/>
  <c r="H17" i="12"/>
  <c r="J5" i="12"/>
  <c r="I5" i="12"/>
  <c r="H5" i="12"/>
  <c r="G5" i="12"/>
  <c r="J20" i="12"/>
  <c r="G20" i="12"/>
  <c r="I20" i="12"/>
  <c r="H20" i="12"/>
  <c r="J13" i="12"/>
  <c r="H13" i="12"/>
  <c r="I13" i="12"/>
  <c r="G13" i="12"/>
  <c r="J8" i="12"/>
  <c r="H8" i="12"/>
  <c r="I8" i="12"/>
  <c r="G8" i="12"/>
  <c r="G23" i="11"/>
  <c r="J23" i="11"/>
  <c r="I23" i="11"/>
  <c r="H23" i="11"/>
  <c r="G19" i="11"/>
  <c r="J19" i="11"/>
  <c r="I19" i="11"/>
  <c r="H19" i="11"/>
  <c r="G15" i="11"/>
  <c r="J15" i="11"/>
  <c r="I15" i="11"/>
  <c r="H15" i="11"/>
  <c r="G11" i="11"/>
  <c r="J11" i="11"/>
  <c r="I11" i="11"/>
  <c r="H11" i="11"/>
  <c r="G7" i="11"/>
  <c r="J7" i="11"/>
  <c r="I7" i="11"/>
  <c r="H7" i="11"/>
  <c r="G22" i="11"/>
  <c r="J22" i="11"/>
  <c r="I22" i="11"/>
  <c r="H22" i="11"/>
  <c r="G18" i="11"/>
  <c r="J18" i="11"/>
  <c r="I18" i="11"/>
  <c r="H18" i="11"/>
  <c r="G14" i="11"/>
  <c r="J14" i="11"/>
  <c r="I14" i="11"/>
  <c r="H14" i="11"/>
  <c r="G10" i="11"/>
  <c r="J10" i="11"/>
  <c r="I10" i="11"/>
  <c r="H10" i="11"/>
  <c r="G6" i="11"/>
  <c r="J6" i="11"/>
  <c r="I6" i="11"/>
  <c r="H6" i="11"/>
  <c r="G25" i="11"/>
  <c r="J25" i="11"/>
  <c r="I25" i="11"/>
  <c r="H25" i="11"/>
  <c r="G21" i="11"/>
  <c r="J21" i="11"/>
  <c r="I21" i="11"/>
  <c r="H21" i="11"/>
  <c r="G17" i="11"/>
  <c r="J17" i="11"/>
  <c r="I17" i="11"/>
  <c r="H17" i="11"/>
  <c r="G13" i="11"/>
  <c r="J13" i="11"/>
  <c r="I13" i="11"/>
  <c r="H13" i="11"/>
  <c r="G9" i="11"/>
  <c r="J9" i="11"/>
  <c r="I9" i="11"/>
  <c r="H9" i="11"/>
  <c r="K5" i="11"/>
  <c r="G24" i="11"/>
  <c r="J24" i="11"/>
  <c r="I24" i="11"/>
  <c r="H24" i="11"/>
  <c r="G20" i="11"/>
  <c r="J20" i="11"/>
  <c r="I20" i="11"/>
  <c r="H20" i="11"/>
  <c r="G16" i="11"/>
  <c r="J16" i="11"/>
  <c r="I16" i="11"/>
  <c r="H16" i="11"/>
  <c r="G12" i="11"/>
  <c r="J12" i="11"/>
  <c r="I12" i="11"/>
  <c r="H12" i="11"/>
  <c r="G8" i="11"/>
  <c r="J8" i="11"/>
  <c r="I8" i="11"/>
  <c r="H8" i="11"/>
  <c r="K25" i="10"/>
  <c r="G20" i="10"/>
  <c r="H20" i="10"/>
  <c r="J20" i="10"/>
  <c r="I20" i="10"/>
  <c r="G15" i="10"/>
  <c r="J15" i="10"/>
  <c r="I15" i="10"/>
  <c r="H15" i="10"/>
  <c r="G21" i="10"/>
  <c r="H21" i="10"/>
  <c r="J21" i="10"/>
  <c r="I21" i="10"/>
  <c r="G12" i="10"/>
  <c r="H12" i="10"/>
  <c r="J12" i="10"/>
  <c r="I12" i="10"/>
  <c r="G6" i="10"/>
  <c r="I6" i="10"/>
  <c r="H6" i="10"/>
  <c r="J6" i="10"/>
  <c r="G24" i="10"/>
  <c r="H24" i="10"/>
  <c r="J24" i="10"/>
  <c r="I24" i="10"/>
  <c r="G18" i="10"/>
  <c r="H18" i="10"/>
  <c r="J18" i="10"/>
  <c r="I18" i="10"/>
  <c r="G11" i="10"/>
  <c r="I11" i="10"/>
  <c r="J11" i="10"/>
  <c r="H11" i="10"/>
  <c r="G19" i="10"/>
  <c r="H19" i="10"/>
  <c r="J19" i="10"/>
  <c r="I19" i="10"/>
  <c r="G9" i="10"/>
  <c r="J9" i="10"/>
  <c r="I9" i="10"/>
  <c r="H9" i="10"/>
  <c r="G23" i="10"/>
  <c r="H23" i="10"/>
  <c r="J23" i="10"/>
  <c r="I23" i="10"/>
  <c r="G17" i="10"/>
  <c r="J17" i="10"/>
  <c r="I17" i="10"/>
  <c r="H17" i="10"/>
  <c r="G10" i="10"/>
  <c r="J10" i="10"/>
  <c r="I10" i="10"/>
  <c r="H10" i="10"/>
  <c r="G14" i="10"/>
  <c r="J14" i="10"/>
  <c r="I14" i="10"/>
  <c r="H14" i="10"/>
  <c r="G8" i="10"/>
  <c r="I8" i="10"/>
  <c r="H8" i="10"/>
  <c r="J8" i="10"/>
  <c r="G22" i="10"/>
  <c r="H22" i="10"/>
  <c r="J22" i="10"/>
  <c r="I22" i="10"/>
  <c r="G16" i="10"/>
  <c r="J16" i="10"/>
  <c r="I16" i="10"/>
  <c r="H16" i="10"/>
  <c r="G5" i="10"/>
  <c r="I5" i="10"/>
  <c r="H5" i="10"/>
  <c r="J5" i="10"/>
  <c r="G13" i="10"/>
  <c r="H13" i="10"/>
  <c r="J13" i="10"/>
  <c r="I13" i="10"/>
  <c r="G7" i="10"/>
  <c r="I7" i="10"/>
  <c r="H7" i="10"/>
  <c r="J7" i="10"/>
  <c r="G20" i="16" l="1"/>
  <c r="L19" i="16"/>
  <c r="L18" i="16"/>
  <c r="K9" i="15"/>
  <c r="K11" i="15"/>
  <c r="K8" i="15"/>
  <c r="K7" i="15"/>
  <c r="K14" i="15"/>
  <c r="K13" i="15"/>
  <c r="K5" i="15"/>
  <c r="K12" i="15"/>
  <c r="F16" i="15"/>
  <c r="I15" i="15"/>
  <c r="J15" i="15"/>
  <c r="H15" i="15"/>
  <c r="G15" i="15"/>
  <c r="K20" i="14"/>
  <c r="K5" i="14"/>
  <c r="K13" i="14"/>
  <c r="K25" i="14"/>
  <c r="K12" i="14"/>
  <c r="K21" i="14"/>
  <c r="K17" i="14"/>
  <c r="K19" i="14"/>
  <c r="K16" i="14"/>
  <c r="K15" i="14"/>
  <c r="K10" i="14"/>
  <c r="K11" i="14"/>
  <c r="K23" i="14"/>
  <c r="K7" i="14"/>
  <c r="K24" i="14"/>
  <c r="K8" i="14"/>
  <c r="K18" i="14"/>
  <c r="K7" i="12"/>
  <c r="K10" i="12"/>
  <c r="K6" i="12"/>
  <c r="K12" i="12"/>
  <c r="K5" i="12"/>
  <c r="K20" i="12"/>
  <c r="K17" i="12"/>
  <c r="K14" i="12"/>
  <c r="K22" i="12"/>
  <c r="K16" i="12"/>
  <c r="K23" i="12"/>
  <c r="K21" i="12"/>
  <c r="K18" i="12"/>
  <c r="K24" i="12"/>
  <c r="K15" i="12"/>
  <c r="K19" i="12"/>
  <c r="K8" i="12"/>
  <c r="K11" i="12"/>
  <c r="K9" i="12"/>
  <c r="K13" i="12"/>
  <c r="K8" i="11"/>
  <c r="K12" i="11"/>
  <c r="K16" i="11"/>
  <c r="K20" i="11"/>
  <c r="K24" i="11"/>
  <c r="K9" i="11"/>
  <c r="K13" i="11"/>
  <c r="K17" i="11"/>
  <c r="K21" i="11"/>
  <c r="K25" i="11"/>
  <c r="K6" i="11"/>
  <c r="K10" i="11"/>
  <c r="K14" i="11"/>
  <c r="K18" i="11"/>
  <c r="K22" i="11"/>
  <c r="K7" i="11"/>
  <c r="K11" i="11"/>
  <c r="K15" i="11"/>
  <c r="K19" i="11"/>
  <c r="K23" i="11"/>
  <c r="K16" i="10"/>
  <c r="K14" i="10"/>
  <c r="K10" i="10"/>
  <c r="K17" i="10"/>
  <c r="K9" i="10"/>
  <c r="K11" i="10"/>
  <c r="K15" i="10"/>
  <c r="K7" i="10"/>
  <c r="K5" i="10"/>
  <c r="K8" i="10"/>
  <c r="K6" i="10"/>
  <c r="K13" i="10"/>
  <c r="K22" i="10"/>
  <c r="K23" i="10"/>
  <c r="K19" i="10"/>
  <c r="K18" i="10"/>
  <c r="K24" i="10"/>
  <c r="K12" i="10"/>
  <c r="K21" i="10"/>
  <c r="K20" i="10"/>
  <c r="G21" i="16" l="1"/>
  <c r="K15" i="15"/>
  <c r="F17" i="15"/>
  <c r="I16" i="15"/>
  <c r="G16" i="15"/>
  <c r="H16" i="15"/>
  <c r="J16" i="15"/>
  <c r="L20" i="16" l="1"/>
  <c r="G22" i="16"/>
  <c r="F18" i="15"/>
  <c r="J17" i="15"/>
  <c r="H17" i="15"/>
  <c r="G17" i="15"/>
  <c r="I17" i="15"/>
  <c r="K16" i="15"/>
  <c r="L21" i="16" l="1"/>
  <c r="G23" i="16"/>
  <c r="F19" i="15"/>
  <c r="H18" i="15"/>
  <c r="G18" i="15"/>
  <c r="J18" i="15"/>
  <c r="I18" i="15"/>
  <c r="K17" i="15"/>
  <c r="L23" i="16" l="1"/>
  <c r="G24" i="16"/>
  <c r="L22" i="16"/>
  <c r="K18" i="15"/>
  <c r="F20" i="15"/>
  <c r="G19" i="15"/>
  <c r="I19" i="15"/>
  <c r="H19" i="15"/>
  <c r="J19" i="15"/>
  <c r="G25" i="16" l="1"/>
  <c r="K19" i="15"/>
  <c r="F21" i="15"/>
  <c r="J20" i="15"/>
  <c r="H20" i="15"/>
  <c r="I20" i="15"/>
  <c r="G20" i="15"/>
  <c r="L24" i="16" l="1"/>
  <c r="F22" i="15"/>
  <c r="J21" i="15"/>
  <c r="I21" i="15"/>
  <c r="H21" i="15"/>
  <c r="G21" i="15"/>
  <c r="K20" i="15"/>
  <c r="L25" i="16" l="1"/>
  <c r="K21" i="15"/>
  <c r="F23" i="15"/>
  <c r="H22" i="15"/>
  <c r="J22" i="15"/>
  <c r="G22" i="15"/>
  <c r="I22" i="15"/>
  <c r="K22" i="15" l="1"/>
  <c r="F24" i="15"/>
  <c r="J23" i="15"/>
  <c r="I23" i="15"/>
  <c r="H23" i="15"/>
  <c r="G23" i="15"/>
  <c r="K23" i="15" l="1"/>
  <c r="F25" i="15"/>
  <c r="H24" i="15"/>
  <c r="I24" i="15"/>
  <c r="G24" i="15"/>
  <c r="J24" i="15"/>
  <c r="K24" i="15" l="1"/>
  <c r="J25" i="15"/>
  <c r="I25" i="15"/>
  <c r="G25" i="15"/>
  <c r="H25" i="15"/>
  <c r="K25" i="15" l="1"/>
</calcChain>
</file>

<file path=xl/sharedStrings.xml><?xml version="1.0" encoding="utf-8"?>
<sst xmlns="http://schemas.openxmlformats.org/spreadsheetml/2006/main" count="351" uniqueCount="59">
  <si>
    <t>Esperienza Acquisita - bienni</t>
  </si>
  <si>
    <t>Retribuzione integrativa di Ateneo  compr.13.ma</t>
  </si>
  <si>
    <t>Totale annuo comprensivo di 13ma</t>
  </si>
  <si>
    <t>Costo annuo</t>
  </si>
  <si>
    <t>**ONERI A CARICO DELL'AMMINISTRAZIONE:</t>
  </si>
  <si>
    <t>INPDAP FONDO PENSIONE-</t>
  </si>
  <si>
    <t>sul 100%</t>
  </si>
  <si>
    <t>INPDAP TFR- 9,60% DELL'80%  DELLA RETRIBUZIONE=</t>
  </si>
  <si>
    <t>sul fondamentale</t>
  </si>
  <si>
    <t>IRAP</t>
  </si>
  <si>
    <t>MAGG.18% del contributo fondo pensione</t>
  </si>
  <si>
    <t>COLLABORATORI ED ESPERTI LINGUISTICI A TEMPO INDETERMINATO  (INPDAP)</t>
  </si>
  <si>
    <t>Tot.lordo 
senza oneri  tfr carico dip.te</t>
  </si>
  <si>
    <t>13.ma stipendiale</t>
  </si>
  <si>
    <t>Retribuzione tabellare annua (tab. C2)
Lordo dip.</t>
  </si>
  <si>
    <t>oneri 
INPDAP</t>
  </si>
  <si>
    <t>CCNL  6 dicembre 2022</t>
  </si>
  <si>
    <t xml:space="preserve">Elemento Perequativo
</t>
  </si>
  <si>
    <t>Costo CEL da 01/01/2021 a 31/03/2022</t>
  </si>
  <si>
    <t>Costo CEL da 01/01/2020 a 31/12/2020</t>
  </si>
  <si>
    <t>Costo CEL da 01/01/2019 a 31/12/2019</t>
  </si>
  <si>
    <t>Costo CEL dal 01/02/2023</t>
  </si>
  <si>
    <t>Costo CEL dal 01/07/2022 al 31/12/2022</t>
  </si>
  <si>
    <t>Costo CEL dal 01/01/2023 al 31/01/2023</t>
  </si>
  <si>
    <t>Emolumento accessorio una tantum 2023</t>
  </si>
  <si>
    <r>
      <t xml:space="preserve">Retribuzione tabellare annua (tab. C2) </t>
    </r>
    <r>
      <rPr>
        <b/>
        <sz val="10"/>
        <rFont val="Arial"/>
        <family val="2"/>
      </rPr>
      <t>con IVC</t>
    </r>
    <r>
      <rPr>
        <sz val="10"/>
        <rFont val="Arial"/>
        <family val="2"/>
      </rPr>
      <t xml:space="preserve">
Lordo dip.</t>
    </r>
  </si>
  <si>
    <r>
      <t>Trattamento Fondamentale</t>
    </r>
    <r>
      <rPr>
        <b/>
        <sz val="11"/>
        <rFont val="Arial"/>
        <family val="2"/>
      </rPr>
      <t xml:space="preserve">  </t>
    </r>
    <r>
      <rPr>
        <sz val="10"/>
        <rFont val="Arial"/>
        <family val="2"/>
      </rPr>
      <t xml:space="preserve"> comprensivo di 13.ma</t>
    </r>
  </si>
  <si>
    <r>
      <t xml:space="preserve">Trattamento Fondamentale </t>
    </r>
    <r>
      <rPr>
        <b/>
        <sz val="11"/>
        <rFont val="Arial"/>
        <family val="2"/>
      </rPr>
      <t xml:space="preserve">(con IVC)
</t>
    </r>
    <r>
      <rPr>
        <sz val="10"/>
        <rFont val="Arial"/>
        <family val="2"/>
      </rPr>
      <t xml:space="preserve"> comprensivo di 13.ma</t>
    </r>
  </si>
  <si>
    <t>Costo CEL da 01/03/2022 al 30/06/2022</t>
  </si>
  <si>
    <t>COLLABORATORI ED ESPERTI LINGUISTICI A TEMPO DETERMINATO CON RAPPORTO DI LAVORO UGUALE O SUPERIORE ALL'ANNO (INPDAP)</t>
  </si>
  <si>
    <t>CCNL 19/04/2018</t>
  </si>
  <si>
    <t>TABELLa dal 01/01/2019 al 31/12/2019</t>
  </si>
  <si>
    <t xml:space="preserve">Trattamento Fondamentale per 12 mens </t>
  </si>
  <si>
    <t>13 ma su fondamentale</t>
  </si>
  <si>
    <t>Trattam. fond.  per 13 mens</t>
  </si>
  <si>
    <t>Elemento perequativo</t>
  </si>
  <si>
    <t>Retribuzione integrativa di Ateneo  con 13.ma</t>
  </si>
  <si>
    <t>Totale annuo con 13.ma</t>
  </si>
  <si>
    <t>Tot. lordo senza oneri  tfr carico dip.te</t>
  </si>
  <si>
    <t>oneri   *</t>
  </si>
  <si>
    <t>Costo annuo totale</t>
  </si>
  <si>
    <t>TABELLa dal 01/01/2020 al 31/12/2020</t>
  </si>
  <si>
    <t>TABELLa dal 01/01/2021 al 31/03/2022</t>
  </si>
  <si>
    <t>TABELLa dal 01/04/2022 al 30/06/2022</t>
  </si>
  <si>
    <t xml:space="preserve">Trattamento Fondamentale (con IVC) per 12 mens </t>
  </si>
  <si>
    <t>Trattam. fond.  per 13 mens (con IVC)</t>
  </si>
  <si>
    <t>TABELLa dal 01/07/2022 al 31/12/2022</t>
  </si>
  <si>
    <t>TABELLa dal 01/01/2023 al 31/01/2023</t>
  </si>
  <si>
    <t>Elemento perequativo 
/ 
Emolumento accessorio una tantum 2023</t>
  </si>
  <si>
    <t>TABELLa dal 01/02/2023</t>
  </si>
  <si>
    <t>*ONERI A CARICO DELL'AMMINISTRAZIONE:</t>
  </si>
  <si>
    <t>solo su trattamento fondamentale</t>
  </si>
  <si>
    <t xml:space="preserve">INPS ASPI (EX DS) </t>
  </si>
  <si>
    <t>COLLABORATORI ED ESPERTI LINGUISTICI A TEMPO DETERMINATO CON RAPPORTO DI LAVORO INFERIORE ALL'ANNO (INPS)</t>
  </si>
  <si>
    <t>TFR su fond.le</t>
  </si>
  <si>
    <t>TFR su retrib. int.va</t>
  </si>
  <si>
    <t>TFR Totale</t>
  </si>
  <si>
    <t>Tot. lordo con tfr</t>
  </si>
  <si>
    <t>*oneri= inps 25,07% + enpdep 0,093% + irap 8,50%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</si>
</sst>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b/>
      <i/>
      <sz val="12"/>
      <name val="Verdana"/>
      <family val="2"/>
    </font>
    <font>
      <sz val="10"/>
      <name val="Arial"/>
      <family val="2"/>
    </font>
    <font>
      <b/>
      <i/>
      <sz val="11"/>
      <name val="Verdana"/>
      <family val="2"/>
    </font>
    <font>
      <b/>
      <sz val="11"/>
      <name val="Verdana"/>
      <family val="2"/>
    </font>
    <font>
      <b/>
      <i/>
      <sz val="10"/>
      <color rgb="FFFF0000"/>
      <name val="Verdana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</font>
    <font>
      <b/>
      <sz val="12"/>
      <name val="Verdana"/>
      <family val="2"/>
    </font>
    <font>
      <sz val="12"/>
      <name val="Verdana"/>
      <family val="2"/>
    </font>
    <font>
      <b/>
      <i/>
      <sz val="10"/>
      <name val="Verdana"/>
      <family val="2"/>
    </font>
    <font>
      <i/>
      <sz val="10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64" fontId="1" fillId="0" borderId="0" applyFont="0" applyFill="0" applyBorder="0" applyAlignment="0" applyProtection="0"/>
    <xf numFmtId="0" fontId="7" fillId="7" borderId="1" applyNumberFormat="0" applyAlignment="0" applyProtection="0"/>
    <xf numFmtId="43" fontId="1" fillId="0" borderId="0" applyFont="0" applyFill="0" applyBorder="0" applyAlignment="0" applyProtection="0"/>
    <xf numFmtId="0" fontId="8" fillId="22" borderId="0" applyNumberFormat="0" applyBorder="0" applyAlignment="0" applyProtection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41" fontId="28" fillId="0" borderId="0" applyFont="0" applyFill="0" applyBorder="0" applyAlignment="0" applyProtection="0"/>
  </cellStyleXfs>
  <cellXfs count="65">
    <xf numFmtId="0" fontId="0" fillId="0" borderId="0" xfId="0"/>
    <xf numFmtId="0" fontId="19" fillId="0" borderId="0" xfId="0" applyFont="1"/>
    <xf numFmtId="4" fontId="20" fillId="0" borderId="0" xfId="30" applyNumberFormat="1" applyFont="1" applyBorder="1"/>
    <xf numFmtId="1" fontId="20" fillId="0" borderId="0" xfId="0" applyNumberFormat="1" applyFont="1" applyAlignment="1">
      <alignment horizontal="center"/>
    </xf>
    <xf numFmtId="10" fontId="19" fillId="0" borderId="0" xfId="0" applyNumberFormat="1" applyFont="1"/>
    <xf numFmtId="4" fontId="19" fillId="0" borderId="0" xfId="30" applyNumberFormat="1" applyFont="1" applyBorder="1"/>
    <xf numFmtId="4" fontId="19" fillId="0" borderId="10" xfId="30" applyNumberFormat="1" applyFont="1" applyBorder="1"/>
    <xf numFmtId="0" fontId="21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1" fontId="19" fillId="0" borderId="0" xfId="0" applyNumberFormat="1" applyFont="1" applyAlignment="1">
      <alignment horizontal="right"/>
    </xf>
    <xf numFmtId="0" fontId="20" fillId="0" borderId="0" xfId="0" applyFont="1"/>
    <xf numFmtId="14" fontId="20" fillId="0" borderId="0" xfId="0" applyNumberFormat="1" applyFont="1"/>
    <xf numFmtId="1" fontId="19" fillId="0" borderId="10" xfId="0" applyNumberFormat="1" applyFont="1" applyBorder="1" applyAlignment="1">
      <alignment horizontal="center"/>
    </xf>
    <xf numFmtId="0" fontId="23" fillId="0" borderId="0" xfId="0" applyFont="1" applyAlignment="1">
      <alignment vertical="center"/>
    </xf>
    <xf numFmtId="0" fontId="24" fillId="0" borderId="0" xfId="0" applyFont="1"/>
    <xf numFmtId="4" fontId="19" fillId="0" borderId="0" xfId="0" applyNumberFormat="1" applyFont="1"/>
    <xf numFmtId="14" fontId="25" fillId="0" borderId="0" xfId="0" applyNumberFormat="1" applyFont="1"/>
    <xf numFmtId="4" fontId="19" fillId="0" borderId="10" xfId="30" applyNumberFormat="1" applyFont="1" applyFill="1" applyBorder="1"/>
    <xf numFmtId="4" fontId="19" fillId="0" borderId="12" xfId="30" applyNumberFormat="1" applyFont="1" applyBorder="1"/>
    <xf numFmtId="4" fontId="19" fillId="0" borderId="14" xfId="30" applyNumberFormat="1" applyFont="1" applyBorder="1"/>
    <xf numFmtId="1" fontId="19" fillId="0" borderId="14" xfId="0" applyNumberFormat="1" applyFont="1" applyBorder="1" applyAlignment="1">
      <alignment horizontal="center"/>
    </xf>
    <xf numFmtId="4" fontId="19" fillId="0" borderId="14" xfId="30" applyNumberFormat="1" applyFont="1" applyFill="1" applyBorder="1"/>
    <xf numFmtId="4" fontId="19" fillId="0" borderId="15" xfId="30" applyNumberFormat="1" applyFont="1" applyBorder="1"/>
    <xf numFmtId="4" fontId="19" fillId="0" borderId="17" xfId="30" applyNumberFormat="1" applyFont="1" applyBorder="1"/>
    <xf numFmtId="1" fontId="19" fillId="0" borderId="17" xfId="0" applyNumberFormat="1" applyFont="1" applyBorder="1" applyAlignment="1">
      <alignment horizontal="center"/>
    </xf>
    <xf numFmtId="4" fontId="19" fillId="0" borderId="17" xfId="30" applyNumberFormat="1" applyFont="1" applyFill="1" applyBorder="1"/>
    <xf numFmtId="4" fontId="19" fillId="0" borderId="18" xfId="30" applyNumberFormat="1" applyFont="1" applyBorder="1"/>
    <xf numFmtId="4" fontId="22" fillId="0" borderId="19" xfId="0" applyNumberFormat="1" applyFont="1" applyBorder="1" applyAlignment="1">
      <alignment horizontal="center" vertical="center" wrapText="1"/>
    </xf>
    <xf numFmtId="4" fontId="22" fillId="0" borderId="20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22" fillId="0" borderId="21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19" fillId="0" borderId="16" xfId="30" applyNumberFormat="1" applyFont="1" applyBorder="1" applyAlignment="1">
      <alignment horizontal="center" vertical="center"/>
    </xf>
    <xf numFmtId="4" fontId="19" fillId="0" borderId="11" xfId="30" applyNumberFormat="1" applyFont="1" applyBorder="1" applyAlignment="1">
      <alignment horizontal="center" vertical="center"/>
    </xf>
    <xf numFmtId="4" fontId="19" fillId="0" borderId="13" xfId="30" applyNumberFormat="1" applyFont="1" applyBorder="1" applyAlignment="1">
      <alignment horizontal="center" vertical="center"/>
    </xf>
    <xf numFmtId="4" fontId="19" fillId="0" borderId="17" xfId="30" applyNumberFormat="1" applyFont="1" applyBorder="1" applyAlignment="1">
      <alignment horizontal="center" vertical="center"/>
    </xf>
    <xf numFmtId="4" fontId="19" fillId="0" borderId="10" xfId="30" applyNumberFormat="1" applyFont="1" applyBorder="1" applyAlignment="1">
      <alignment horizontal="center" vertical="center"/>
    </xf>
    <xf numFmtId="4" fontId="19" fillId="0" borderId="14" xfId="30" applyNumberFormat="1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4" fontId="25" fillId="0" borderId="25" xfId="30" applyNumberFormat="1" applyFont="1" applyBorder="1" applyAlignment="1">
      <alignment horizontal="center" vertical="center"/>
    </xf>
    <xf numFmtId="0" fontId="30" fillId="0" borderId="0" xfId="0" applyFont="1"/>
    <xf numFmtId="0" fontId="2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32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24" borderId="28" xfId="0" applyFont="1" applyFill="1" applyBorder="1" applyAlignment="1">
      <alignment horizontal="center" vertical="center" wrapText="1"/>
    </xf>
    <xf numFmtId="0" fontId="32" fillId="25" borderId="27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4" fontId="19" fillId="0" borderId="13" xfId="45" applyNumberFormat="1" applyFont="1" applyBorder="1"/>
    <xf numFmtId="4" fontId="19" fillId="0" borderId="14" xfId="45" applyNumberFormat="1" applyFont="1" applyBorder="1"/>
    <xf numFmtId="4" fontId="19" fillId="24" borderId="14" xfId="45" applyNumberFormat="1" applyFont="1" applyFill="1" applyBorder="1"/>
    <xf numFmtId="1" fontId="19" fillId="25" borderId="14" xfId="0" applyNumberFormat="1" applyFont="1" applyFill="1" applyBorder="1" applyAlignment="1">
      <alignment horizontal="center"/>
    </xf>
    <xf numFmtId="4" fontId="20" fillId="0" borderId="15" xfId="30" applyNumberFormat="1" applyFont="1" applyBorder="1"/>
    <xf numFmtId="1" fontId="19" fillId="0" borderId="0" xfId="0" applyNumberFormat="1" applyFont="1" applyAlignment="1">
      <alignment horizontal="center"/>
    </xf>
    <xf numFmtId="1" fontId="19" fillId="0" borderId="0" xfId="0" applyNumberFormat="1" applyFont="1"/>
    <xf numFmtId="10" fontId="19" fillId="0" borderId="0" xfId="30" applyNumberFormat="1" applyFont="1" applyBorder="1"/>
    <xf numFmtId="0" fontId="29" fillId="0" borderId="2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14" fontId="25" fillId="0" borderId="25" xfId="0" applyNumberFormat="1" applyFont="1" applyBorder="1" applyAlignment="1">
      <alignment horizontal="center" vertical="center"/>
    </xf>
    <xf numFmtId="0" fontId="32" fillId="25" borderId="28" xfId="0" applyFont="1" applyFill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</cellXfs>
  <cellStyles count="46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 xr:uid="{00000000-0005-0000-0000-00001B000000}"/>
    <cellStyle name="Input" xfId="29" builtinId="20" customBuiltin="1"/>
    <cellStyle name="Migliaia" xfId="30" builtinId="3"/>
    <cellStyle name="Migliaia [0]" xfId="45" builtinId="6"/>
    <cellStyle name="Neutrale" xfId="31" builtinId="28" customBuiltin="1"/>
    <cellStyle name="Normale" xfId="0" builtinId="0"/>
    <cellStyle name="Normale 2" xfId="32" xr:uid="{00000000-0005-0000-0000-000020000000}"/>
    <cellStyle name="Nota" xfId="33" builtinId="10" customBuiltin="1"/>
    <cellStyle name="Output" xfId="34" builtinId="21" customBuiltin="1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.polocs1.unifi.it\tempo-determinato\Documents%20and%20Settings\Daniela%20Torrini\Desktop\CESSAZIONI%202004_2005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SSAZIONI 2004_2005_2006 T.A."/>
      <sheetName val="MEDIA CESSAZIONI T.A."/>
      <sheetName val="TURN OVER MEDIA 04_05_06 T.A. "/>
      <sheetName val="riepilogo cessazioni t.a."/>
      <sheetName val="CEL CESSAZIONI 2004_2005_2006"/>
    </sheetNames>
    <sheetDataSet>
      <sheetData sheetId="0">
        <row r="1">
          <cell r="A1" t="str">
            <v>ANNO 2004</v>
          </cell>
        </row>
        <row r="2">
          <cell r="A2" t="str">
            <v>MATRICOLA</v>
          </cell>
          <cell r="B2" t="str">
            <v>COGNOME</v>
          </cell>
          <cell r="C2" t="str">
            <v>NOME</v>
          </cell>
          <cell r="D2" t="str">
            <v>RUOLO</v>
          </cell>
          <cell r="E2" t="str">
            <v>INQUADR</v>
          </cell>
          <cell r="F2" t="str">
            <v>CAT.</v>
          </cell>
          <cell r="G2" t="str">
            <v>D_RAP_FIN</v>
          </cell>
          <cell r="H2" t="str">
            <v>EVENTO</v>
          </cell>
          <cell r="I2" t="str">
            <v>DEVENTO</v>
          </cell>
          <cell r="J2" t="str">
            <v>EVE_ATTIV</v>
          </cell>
          <cell r="K2" t="str">
            <v>DATTIVITA</v>
          </cell>
        </row>
        <row r="3">
          <cell r="A3">
            <v>3380</v>
          </cell>
          <cell r="B3" t="str">
            <v>GABRIELLI</v>
          </cell>
          <cell r="C3" t="str">
            <v>GIAMPAOLO</v>
          </cell>
          <cell r="D3" t="str">
            <v>ND</v>
          </cell>
          <cell r="E3" t="str">
            <v>EP2</v>
          </cell>
          <cell r="F3" t="str">
            <v>EP</v>
          </cell>
          <cell r="G3">
            <v>37987</v>
          </cell>
          <cell r="H3" t="str">
            <v>040</v>
          </cell>
          <cell r="I3" t="str">
            <v>Cessazione</v>
          </cell>
          <cell r="J3" t="str">
            <v>0022</v>
          </cell>
          <cell r="K3" t="str">
            <v>Dimissionario</v>
          </cell>
        </row>
        <row r="4">
          <cell r="A4">
            <v>5793</v>
          </cell>
          <cell r="B4" t="str">
            <v>NOVELLI</v>
          </cell>
          <cell r="C4" t="str">
            <v>NERIANA</v>
          </cell>
          <cell r="D4" t="str">
            <v>ND</v>
          </cell>
          <cell r="E4" t="str">
            <v>D 3</v>
          </cell>
          <cell r="F4" t="str">
            <v>D</v>
          </cell>
          <cell r="G4">
            <v>37987</v>
          </cell>
          <cell r="H4" t="str">
            <v>040</v>
          </cell>
          <cell r="I4" t="str">
            <v>Cessazione</v>
          </cell>
          <cell r="J4" t="str">
            <v>0022</v>
          </cell>
          <cell r="K4" t="str">
            <v>Dimissionario</v>
          </cell>
        </row>
        <row r="5">
          <cell r="A5">
            <v>17026</v>
          </cell>
          <cell r="B5" t="str">
            <v>PAPALEO</v>
          </cell>
          <cell r="C5" t="str">
            <v>SANDRO</v>
          </cell>
          <cell r="D5" t="str">
            <v>ND</v>
          </cell>
          <cell r="E5" t="str">
            <v>EP1</v>
          </cell>
          <cell r="F5" t="str">
            <v>EP</v>
          </cell>
          <cell r="G5">
            <v>37987</v>
          </cell>
          <cell r="H5" t="str">
            <v>040</v>
          </cell>
          <cell r="I5" t="str">
            <v>Cessazione</v>
          </cell>
          <cell r="J5" t="str">
            <v>0022</v>
          </cell>
          <cell r="K5" t="str">
            <v>Dimissionario</v>
          </cell>
        </row>
        <row r="6">
          <cell r="A6">
            <v>62969</v>
          </cell>
          <cell r="B6" t="str">
            <v>TERENTINI</v>
          </cell>
          <cell r="C6" t="str">
            <v>GIUSEPPE</v>
          </cell>
          <cell r="D6" t="str">
            <v>ND</v>
          </cell>
          <cell r="E6" t="str">
            <v>C 3</v>
          </cell>
          <cell r="F6" t="str">
            <v>C</v>
          </cell>
          <cell r="G6">
            <v>37987</v>
          </cell>
          <cell r="H6" t="str">
            <v>040</v>
          </cell>
          <cell r="I6" t="str">
            <v>Cessazione</v>
          </cell>
          <cell r="J6" t="str">
            <v>0022</v>
          </cell>
          <cell r="K6" t="str">
            <v>Dimissionario</v>
          </cell>
        </row>
        <row r="7">
          <cell r="A7">
            <v>80158</v>
          </cell>
          <cell r="B7" t="str">
            <v>MUGELLINI</v>
          </cell>
          <cell r="C7" t="str">
            <v>ANDREA</v>
          </cell>
          <cell r="D7" t="str">
            <v>ND</v>
          </cell>
          <cell r="E7" t="str">
            <v>C 1</v>
          </cell>
          <cell r="F7" t="str">
            <v>C</v>
          </cell>
          <cell r="G7">
            <v>37987</v>
          </cell>
          <cell r="H7" t="str">
            <v>040</v>
          </cell>
          <cell r="I7" t="str">
            <v>Cessazione</v>
          </cell>
          <cell r="J7" t="str">
            <v>0022</v>
          </cell>
          <cell r="K7" t="str">
            <v>Dimissionario</v>
          </cell>
        </row>
        <row r="8">
          <cell r="A8">
            <v>87647</v>
          </cell>
          <cell r="B8" t="str">
            <v>RINALDI</v>
          </cell>
          <cell r="C8" t="str">
            <v>LUCIO ANTONIO</v>
          </cell>
          <cell r="D8" t="str">
            <v>ND</v>
          </cell>
          <cell r="E8" t="str">
            <v>C 3</v>
          </cell>
          <cell r="F8" t="str">
            <v>C</v>
          </cell>
          <cell r="G8">
            <v>37987</v>
          </cell>
          <cell r="H8" t="str">
            <v>040</v>
          </cell>
          <cell r="I8" t="str">
            <v>Cessazione</v>
          </cell>
          <cell r="J8" t="str">
            <v>0208</v>
          </cell>
          <cell r="K8" t="str">
            <v>Passaggio a Ricercatore</v>
          </cell>
        </row>
        <row r="9">
          <cell r="A9">
            <v>93091</v>
          </cell>
          <cell r="B9" t="str">
            <v>CATAGNOTI</v>
          </cell>
          <cell r="C9" t="str">
            <v>AMALIA</v>
          </cell>
          <cell r="D9" t="str">
            <v>ND</v>
          </cell>
          <cell r="E9" t="str">
            <v>D 3</v>
          </cell>
          <cell r="F9" t="str">
            <v>D</v>
          </cell>
          <cell r="G9">
            <v>37987</v>
          </cell>
          <cell r="H9" t="str">
            <v>040</v>
          </cell>
          <cell r="I9" t="str">
            <v>Cessazione</v>
          </cell>
          <cell r="J9" t="str">
            <v>0209</v>
          </cell>
          <cell r="K9" t="str">
            <v>Passaggio a Ricercatore ris. L.4/99</v>
          </cell>
        </row>
        <row r="10">
          <cell r="A10">
            <v>78768</v>
          </cell>
          <cell r="B10" t="str">
            <v>CAPPELLI</v>
          </cell>
          <cell r="C10" t="str">
            <v>LUCIA</v>
          </cell>
          <cell r="D10" t="str">
            <v>ND</v>
          </cell>
          <cell r="E10" t="str">
            <v>C 4</v>
          </cell>
          <cell r="F10" t="str">
            <v>C</v>
          </cell>
          <cell r="G10">
            <v>38004</v>
          </cell>
          <cell r="H10" t="str">
            <v>040</v>
          </cell>
          <cell r="I10" t="str">
            <v>Cessazione</v>
          </cell>
          <cell r="J10" t="str">
            <v>0143</v>
          </cell>
          <cell r="K10" t="str">
            <v>Deceduto (con eredi e cong.fiscale)</v>
          </cell>
        </row>
        <row r="11">
          <cell r="A11">
            <v>5193</v>
          </cell>
          <cell r="B11" t="str">
            <v>CECCATELLI</v>
          </cell>
          <cell r="C11" t="str">
            <v>PAOLO</v>
          </cell>
          <cell r="D11" t="str">
            <v>ND</v>
          </cell>
          <cell r="E11" t="str">
            <v>D 2</v>
          </cell>
          <cell r="F11" t="str">
            <v>D</v>
          </cell>
          <cell r="G11">
            <v>38018</v>
          </cell>
          <cell r="H11" t="str">
            <v>040</v>
          </cell>
          <cell r="I11" t="str">
            <v>Cessazione</v>
          </cell>
          <cell r="J11" t="str">
            <v>0022</v>
          </cell>
          <cell r="K11" t="str">
            <v>Dimissionario</v>
          </cell>
        </row>
        <row r="12">
          <cell r="A12">
            <v>68167</v>
          </cell>
          <cell r="B12" t="str">
            <v>GHILLI</v>
          </cell>
          <cell r="C12" t="str">
            <v>PAOLA</v>
          </cell>
          <cell r="D12" t="str">
            <v>ND</v>
          </cell>
          <cell r="E12" t="str">
            <v>C 2</v>
          </cell>
          <cell r="F12" t="str">
            <v>C</v>
          </cell>
          <cell r="G12">
            <v>38018</v>
          </cell>
          <cell r="H12" t="str">
            <v>040</v>
          </cell>
          <cell r="I12" t="str">
            <v>Cessazione</v>
          </cell>
          <cell r="J12" t="str">
            <v>0811</v>
          </cell>
          <cell r="K12" t="str">
            <v>Cessaz. per volontarie dimissioni (art. 2,  21^ c. L.335/95)</v>
          </cell>
        </row>
        <row r="13">
          <cell r="A13">
            <v>96577</v>
          </cell>
          <cell r="B13" t="str">
            <v>LEONARDI</v>
          </cell>
          <cell r="C13" t="str">
            <v>MANOLA</v>
          </cell>
          <cell r="D13" t="str">
            <v>ND</v>
          </cell>
          <cell r="E13" t="str">
            <v>B 3</v>
          </cell>
          <cell r="F13" t="str">
            <v>B</v>
          </cell>
          <cell r="G13">
            <v>38018</v>
          </cell>
          <cell r="H13" t="str">
            <v>040</v>
          </cell>
          <cell r="I13" t="str">
            <v>Cessazione</v>
          </cell>
          <cell r="J13" t="str">
            <v>0022</v>
          </cell>
          <cell r="K13" t="str">
            <v>Dimissionario</v>
          </cell>
        </row>
        <row r="14">
          <cell r="A14">
            <v>2170</v>
          </cell>
          <cell r="B14" t="str">
            <v>BERNINI</v>
          </cell>
          <cell r="C14" t="str">
            <v>ENZO</v>
          </cell>
          <cell r="D14" t="str">
            <v>ND</v>
          </cell>
          <cell r="E14" t="str">
            <v>D 2</v>
          </cell>
          <cell r="F14" t="str">
            <v>D</v>
          </cell>
          <cell r="G14">
            <v>38047</v>
          </cell>
          <cell r="H14" t="str">
            <v>040</v>
          </cell>
          <cell r="I14" t="str">
            <v>Cessazione</v>
          </cell>
          <cell r="J14" t="str">
            <v>0022</v>
          </cell>
          <cell r="K14" t="str">
            <v>Dimissionario</v>
          </cell>
        </row>
        <row r="15">
          <cell r="A15">
            <v>14658</v>
          </cell>
          <cell r="B15" t="str">
            <v>MESSERI</v>
          </cell>
          <cell r="C15" t="str">
            <v>CARLO</v>
          </cell>
          <cell r="D15" t="str">
            <v>ND</v>
          </cell>
          <cell r="E15" t="str">
            <v>D 4</v>
          </cell>
          <cell r="F15" t="str">
            <v>D</v>
          </cell>
          <cell r="G15">
            <v>38047</v>
          </cell>
          <cell r="H15" t="str">
            <v>040</v>
          </cell>
          <cell r="I15" t="str">
            <v>Cessazione</v>
          </cell>
          <cell r="J15" t="str">
            <v>0022</v>
          </cell>
          <cell r="K15" t="str">
            <v>Dimissionario</v>
          </cell>
        </row>
        <row r="16">
          <cell r="A16">
            <v>74809</v>
          </cell>
          <cell r="B16" t="str">
            <v>DIANA</v>
          </cell>
          <cell r="C16" t="str">
            <v>MADDALENA</v>
          </cell>
          <cell r="D16" t="str">
            <v>ND</v>
          </cell>
          <cell r="E16" t="str">
            <v>B 4</v>
          </cell>
          <cell r="F16" t="str">
            <v>B</v>
          </cell>
          <cell r="G16">
            <v>38047</v>
          </cell>
          <cell r="H16" t="str">
            <v>040</v>
          </cell>
          <cell r="I16" t="str">
            <v>Cessazione</v>
          </cell>
          <cell r="J16" t="str">
            <v>0003</v>
          </cell>
          <cell r="K16" t="str">
            <v>Collocato a riposo</v>
          </cell>
        </row>
        <row r="17">
          <cell r="A17">
            <v>84512</v>
          </cell>
          <cell r="B17" t="str">
            <v>MINI</v>
          </cell>
          <cell r="C17" t="str">
            <v>TIZIANA</v>
          </cell>
          <cell r="D17" t="str">
            <v>ND</v>
          </cell>
          <cell r="E17" t="str">
            <v>C 1</v>
          </cell>
          <cell r="F17" t="str">
            <v>C</v>
          </cell>
          <cell r="G17">
            <v>38047</v>
          </cell>
          <cell r="H17" t="str">
            <v>040</v>
          </cell>
          <cell r="I17" t="str">
            <v>Cessazione</v>
          </cell>
          <cell r="J17" t="str">
            <v>0022</v>
          </cell>
          <cell r="K17" t="str">
            <v>Dimissionario</v>
          </cell>
        </row>
        <row r="18">
          <cell r="A18">
            <v>65025</v>
          </cell>
          <cell r="B18" t="str">
            <v>VOLPI</v>
          </cell>
          <cell r="C18" t="str">
            <v>VELIA</v>
          </cell>
          <cell r="D18" t="str">
            <v>ND</v>
          </cell>
          <cell r="E18" t="str">
            <v>C 4</v>
          </cell>
          <cell r="F18" t="str">
            <v>C</v>
          </cell>
          <cell r="G18">
            <v>38056</v>
          </cell>
          <cell r="H18" t="str">
            <v>040</v>
          </cell>
          <cell r="I18" t="str">
            <v>Cessazione</v>
          </cell>
          <cell r="J18" t="str">
            <v>0811</v>
          </cell>
          <cell r="K18" t="str">
            <v>Cessaz. per volontarie dimissioni (art. 2,  21^ c. L.335/95)</v>
          </cell>
        </row>
        <row r="19">
          <cell r="A19">
            <v>6796</v>
          </cell>
          <cell r="B19" t="str">
            <v>CRUCIANI</v>
          </cell>
          <cell r="C19" t="str">
            <v>GIOVANNI</v>
          </cell>
          <cell r="D19" t="str">
            <v>ND</v>
          </cell>
          <cell r="E19" t="str">
            <v>C 4</v>
          </cell>
          <cell r="G19">
            <v>38108</v>
          </cell>
          <cell r="H19" t="str">
            <v>040</v>
          </cell>
          <cell r="I19" t="str">
            <v>Cessazione</v>
          </cell>
          <cell r="J19" t="str">
            <v>0105</v>
          </cell>
          <cell r="K19" t="str">
            <v>Cessazione oltre il limite di eta'</v>
          </cell>
        </row>
        <row r="20">
          <cell r="A20">
            <v>17952</v>
          </cell>
          <cell r="B20" t="str">
            <v>PIVA</v>
          </cell>
          <cell r="C20" t="str">
            <v>MARINO</v>
          </cell>
          <cell r="D20" t="str">
            <v>ND</v>
          </cell>
          <cell r="E20" t="str">
            <v>EP2</v>
          </cell>
          <cell r="F20" t="str">
            <v>EP</v>
          </cell>
          <cell r="G20">
            <v>38108</v>
          </cell>
          <cell r="H20" t="str">
            <v>040</v>
          </cell>
          <cell r="I20" t="str">
            <v>Cessazione</v>
          </cell>
          <cell r="J20" t="str">
            <v>0022</v>
          </cell>
          <cell r="K20" t="str">
            <v>Dimissionario</v>
          </cell>
        </row>
        <row r="21">
          <cell r="A21">
            <v>54788</v>
          </cell>
          <cell r="B21" t="str">
            <v>PINI</v>
          </cell>
          <cell r="C21" t="str">
            <v>SANDRA</v>
          </cell>
          <cell r="D21" t="str">
            <v>ND</v>
          </cell>
          <cell r="E21" t="str">
            <v>C 4</v>
          </cell>
          <cell r="F21" t="str">
            <v>C</v>
          </cell>
          <cell r="G21">
            <v>38108</v>
          </cell>
          <cell r="H21" t="str">
            <v>040</v>
          </cell>
          <cell r="I21" t="str">
            <v>Cessazione</v>
          </cell>
          <cell r="J21" t="str">
            <v>0816</v>
          </cell>
          <cell r="K21" t="str">
            <v>Cess.x pass. ad altra amm.x mob.intercomp. art.30 DL 165/01</v>
          </cell>
        </row>
        <row r="22">
          <cell r="A22">
            <v>22446</v>
          </cell>
          <cell r="B22" t="str">
            <v>GELORMINI</v>
          </cell>
          <cell r="C22" t="str">
            <v>MARIA ANTONIETTA</v>
          </cell>
          <cell r="D22" t="str">
            <v>ND</v>
          </cell>
          <cell r="E22" t="str">
            <v>D 4</v>
          </cell>
          <cell r="F22" t="str">
            <v>D</v>
          </cell>
          <cell r="G22">
            <v>38139</v>
          </cell>
          <cell r="H22" t="str">
            <v>040</v>
          </cell>
          <cell r="I22" t="str">
            <v>Cessazione</v>
          </cell>
          <cell r="J22" t="str">
            <v>0022</v>
          </cell>
          <cell r="K22" t="str">
            <v>Dimissionario</v>
          </cell>
        </row>
        <row r="23">
          <cell r="A23">
            <v>27203</v>
          </cell>
          <cell r="B23" t="str">
            <v>WHITMAN</v>
          </cell>
          <cell r="C23" t="str">
            <v>SARAH</v>
          </cell>
          <cell r="D23" t="str">
            <v>ND</v>
          </cell>
          <cell r="E23" t="str">
            <v>D 4</v>
          </cell>
          <cell r="G23">
            <v>38139</v>
          </cell>
          <cell r="H23" t="str">
            <v>040</v>
          </cell>
          <cell r="I23" t="str">
            <v>Cessazione</v>
          </cell>
          <cell r="J23" t="str">
            <v>0105</v>
          </cell>
          <cell r="K23" t="str">
            <v>Cessazione oltre il limite di eta'</v>
          </cell>
        </row>
        <row r="24">
          <cell r="A24">
            <v>29573</v>
          </cell>
          <cell r="B24" t="str">
            <v>VARSALLONA</v>
          </cell>
          <cell r="C24" t="str">
            <v>ANNUNZIATA</v>
          </cell>
          <cell r="D24" t="str">
            <v>ND</v>
          </cell>
          <cell r="E24" t="str">
            <v>C 4</v>
          </cell>
          <cell r="F24" t="str">
            <v>C</v>
          </cell>
          <cell r="G24">
            <v>38139</v>
          </cell>
          <cell r="H24" t="str">
            <v>040</v>
          </cell>
          <cell r="I24" t="str">
            <v>Cessazione</v>
          </cell>
          <cell r="J24" t="str">
            <v>0022</v>
          </cell>
          <cell r="K24" t="str">
            <v>Dimissionario</v>
          </cell>
        </row>
        <row r="25">
          <cell r="A25">
            <v>63355</v>
          </cell>
          <cell r="B25" t="str">
            <v>SIDERI</v>
          </cell>
          <cell r="C25" t="str">
            <v>ALDA</v>
          </cell>
          <cell r="D25" t="str">
            <v>ND</v>
          </cell>
          <cell r="E25" t="str">
            <v>B 4</v>
          </cell>
          <cell r="F25" t="str">
            <v>B</v>
          </cell>
          <cell r="G25">
            <v>38139</v>
          </cell>
          <cell r="H25" t="str">
            <v>040</v>
          </cell>
          <cell r="I25" t="str">
            <v>Cessazione</v>
          </cell>
          <cell r="J25" t="str">
            <v>0022</v>
          </cell>
          <cell r="K25" t="str">
            <v>Dimissionario</v>
          </cell>
        </row>
        <row r="26">
          <cell r="A26">
            <v>24930</v>
          </cell>
          <cell r="B26" t="str">
            <v>SOPPELSA</v>
          </cell>
          <cell r="C26" t="str">
            <v>GIOVANNI</v>
          </cell>
          <cell r="D26" t="str">
            <v>ND</v>
          </cell>
          <cell r="E26" t="str">
            <v>C 2</v>
          </cell>
          <cell r="F26" t="str">
            <v>C</v>
          </cell>
          <cell r="G26">
            <v>38168</v>
          </cell>
          <cell r="H26" t="str">
            <v>040</v>
          </cell>
          <cell r="I26" t="str">
            <v>Cessazione</v>
          </cell>
          <cell r="J26" t="str">
            <v>0022</v>
          </cell>
          <cell r="K26" t="str">
            <v>Dimissionario</v>
          </cell>
        </row>
        <row r="27">
          <cell r="A27">
            <v>3661</v>
          </cell>
          <cell r="B27" t="str">
            <v>BROCCHI</v>
          </cell>
          <cell r="C27" t="str">
            <v>ALESSANDRO</v>
          </cell>
          <cell r="D27" t="str">
            <v>ND</v>
          </cell>
          <cell r="E27" t="str">
            <v>EP2</v>
          </cell>
          <cell r="F27" t="str">
            <v>EP</v>
          </cell>
          <cell r="G27">
            <v>38169</v>
          </cell>
          <cell r="H27" t="str">
            <v>040</v>
          </cell>
          <cell r="I27" t="str">
            <v>Cessazione</v>
          </cell>
          <cell r="J27" t="str">
            <v>0022</v>
          </cell>
          <cell r="K27" t="str">
            <v>Dimissionario</v>
          </cell>
        </row>
        <row r="28">
          <cell r="A28">
            <v>19253</v>
          </cell>
          <cell r="B28" t="str">
            <v>ROSATO</v>
          </cell>
          <cell r="C28" t="str">
            <v>CARMINE</v>
          </cell>
          <cell r="D28" t="str">
            <v>ND</v>
          </cell>
          <cell r="E28" t="str">
            <v>EP4</v>
          </cell>
          <cell r="F28" t="str">
            <v>EP</v>
          </cell>
          <cell r="G28">
            <v>38169</v>
          </cell>
          <cell r="H28" t="str">
            <v>040</v>
          </cell>
          <cell r="I28" t="str">
            <v>Cessazione</v>
          </cell>
          <cell r="J28" t="str">
            <v>0022</v>
          </cell>
          <cell r="K28" t="str">
            <v>Dimissionario</v>
          </cell>
        </row>
        <row r="29">
          <cell r="A29">
            <v>6646</v>
          </cell>
          <cell r="B29" t="str">
            <v>COZZINI</v>
          </cell>
          <cell r="C29" t="str">
            <v>FABIO</v>
          </cell>
          <cell r="D29" t="str">
            <v>ND</v>
          </cell>
          <cell r="E29" t="str">
            <v>EP2</v>
          </cell>
          <cell r="G29">
            <v>38200</v>
          </cell>
          <cell r="H29" t="str">
            <v>040</v>
          </cell>
          <cell r="I29" t="str">
            <v>Cessazione</v>
          </cell>
          <cell r="J29" t="str">
            <v>0105</v>
          </cell>
          <cell r="K29" t="str">
            <v>Cessazione oltre il limite di eta'</v>
          </cell>
        </row>
        <row r="30">
          <cell r="A30">
            <v>9933</v>
          </cell>
          <cell r="B30" t="str">
            <v>GALLI</v>
          </cell>
          <cell r="C30" t="str">
            <v>PATRIZIA</v>
          </cell>
          <cell r="D30" t="str">
            <v>ND</v>
          </cell>
          <cell r="E30" t="str">
            <v>C 4</v>
          </cell>
          <cell r="F30" t="str">
            <v>C</v>
          </cell>
          <cell r="G30">
            <v>38211</v>
          </cell>
          <cell r="H30" t="str">
            <v>040</v>
          </cell>
          <cell r="I30" t="str">
            <v>Cessazione</v>
          </cell>
          <cell r="J30" t="str">
            <v>0802</v>
          </cell>
          <cell r="K30" t="str">
            <v>Dispensa per infermitÓ a norma dell'art. 71 DPR 10.1.57 n.3</v>
          </cell>
        </row>
        <row r="31">
          <cell r="A31">
            <v>92267</v>
          </cell>
          <cell r="B31" t="str">
            <v>TARABUSI</v>
          </cell>
          <cell r="C31" t="str">
            <v>LAURA</v>
          </cell>
          <cell r="D31" t="str">
            <v>ND</v>
          </cell>
          <cell r="E31" t="str">
            <v>D 1</v>
          </cell>
          <cell r="F31" t="str">
            <v>D</v>
          </cell>
          <cell r="G31">
            <v>38215</v>
          </cell>
          <cell r="H31" t="str">
            <v>040</v>
          </cell>
          <cell r="I31" t="str">
            <v>Cessazione</v>
          </cell>
          <cell r="J31" t="str">
            <v>0022</v>
          </cell>
          <cell r="K31" t="str">
            <v>Dimissionario</v>
          </cell>
        </row>
        <row r="32">
          <cell r="A32">
            <v>5517</v>
          </cell>
          <cell r="B32" t="str">
            <v>CHECCHI</v>
          </cell>
          <cell r="C32" t="str">
            <v>MARIA PIA</v>
          </cell>
          <cell r="D32" t="str">
            <v>ND</v>
          </cell>
          <cell r="E32" t="str">
            <v>D 4</v>
          </cell>
          <cell r="G32">
            <v>38231</v>
          </cell>
          <cell r="H32" t="str">
            <v>040</v>
          </cell>
          <cell r="I32" t="str">
            <v>Cessazione</v>
          </cell>
          <cell r="J32" t="str">
            <v>0105</v>
          </cell>
          <cell r="K32" t="str">
            <v>Cessazione oltre il limite di eta'</v>
          </cell>
        </row>
        <row r="33">
          <cell r="A33">
            <v>20888</v>
          </cell>
          <cell r="B33" t="str">
            <v>SOPRANI</v>
          </cell>
          <cell r="C33" t="str">
            <v>MARIO</v>
          </cell>
          <cell r="D33" t="str">
            <v>ND</v>
          </cell>
          <cell r="E33" t="str">
            <v>D 4</v>
          </cell>
          <cell r="G33">
            <v>38231</v>
          </cell>
          <cell r="H33" t="str">
            <v>040</v>
          </cell>
          <cell r="I33" t="str">
            <v>Cessazione</v>
          </cell>
          <cell r="J33" t="str">
            <v>0105</v>
          </cell>
          <cell r="K33" t="str">
            <v>Cessazione oltre il limite di eta'</v>
          </cell>
        </row>
        <row r="34">
          <cell r="A34">
            <v>24785</v>
          </cell>
          <cell r="B34" t="str">
            <v>PAOLI</v>
          </cell>
          <cell r="C34" t="str">
            <v>ROBERTO</v>
          </cell>
          <cell r="D34" t="str">
            <v>ND</v>
          </cell>
          <cell r="E34" t="str">
            <v>C 4</v>
          </cell>
          <cell r="F34" t="str">
            <v>C</v>
          </cell>
          <cell r="G34">
            <v>38231</v>
          </cell>
          <cell r="H34" t="str">
            <v>040</v>
          </cell>
          <cell r="I34" t="str">
            <v>Cessazione</v>
          </cell>
          <cell r="J34" t="str">
            <v>0022</v>
          </cell>
          <cell r="K34" t="str">
            <v>Dimissionario</v>
          </cell>
        </row>
        <row r="35">
          <cell r="A35">
            <v>84655</v>
          </cell>
          <cell r="B35" t="str">
            <v>FAVARO</v>
          </cell>
          <cell r="C35" t="str">
            <v>RENATA</v>
          </cell>
          <cell r="D35" t="str">
            <v>ND</v>
          </cell>
          <cell r="E35" t="str">
            <v>C 4</v>
          </cell>
          <cell r="F35" t="str">
            <v>C</v>
          </cell>
          <cell r="G35">
            <v>38231</v>
          </cell>
          <cell r="H35" t="str">
            <v>040</v>
          </cell>
          <cell r="I35" t="str">
            <v>Cessazione</v>
          </cell>
          <cell r="J35" t="str">
            <v>0811</v>
          </cell>
          <cell r="K35" t="str">
            <v>Cessaz. per volontarie dimissioni (art. 2,  21^ c. L.335/95)</v>
          </cell>
        </row>
        <row r="36">
          <cell r="A36">
            <v>97708</v>
          </cell>
          <cell r="B36" t="str">
            <v>BUTELLI</v>
          </cell>
          <cell r="C36" t="str">
            <v>SERGIO</v>
          </cell>
          <cell r="D36" t="str">
            <v>ND</v>
          </cell>
          <cell r="E36" t="str">
            <v>C 3</v>
          </cell>
          <cell r="F36" t="str">
            <v>C</v>
          </cell>
          <cell r="G36">
            <v>38231</v>
          </cell>
          <cell r="H36" t="str">
            <v>040</v>
          </cell>
          <cell r="I36" t="str">
            <v>Cessazione</v>
          </cell>
          <cell r="J36" t="str">
            <v>0022</v>
          </cell>
          <cell r="K36" t="str">
            <v>Dimissionario</v>
          </cell>
        </row>
        <row r="37">
          <cell r="A37">
            <v>95964</v>
          </cell>
          <cell r="B37" t="str">
            <v>TASSONI</v>
          </cell>
          <cell r="C37" t="str">
            <v>GIOVANNA</v>
          </cell>
          <cell r="D37" t="str">
            <v>ND</v>
          </cell>
          <cell r="E37" t="str">
            <v>C 4</v>
          </cell>
          <cell r="F37" t="str">
            <v>C</v>
          </cell>
          <cell r="G37">
            <v>38139</v>
          </cell>
        </row>
        <row r="38">
          <cell r="A38">
            <v>99287</v>
          </cell>
          <cell r="B38" t="str">
            <v>GANUGI</v>
          </cell>
          <cell r="C38" t="str">
            <v>ANDREA</v>
          </cell>
          <cell r="D38" t="str">
            <v>NG</v>
          </cell>
          <cell r="E38" t="str">
            <v>C 2</v>
          </cell>
          <cell r="F38" t="str">
            <v>C</v>
          </cell>
          <cell r="G38">
            <v>38231</v>
          </cell>
          <cell r="H38" t="str">
            <v>040</v>
          </cell>
          <cell r="I38" t="str">
            <v>Cessazione</v>
          </cell>
          <cell r="J38" t="str">
            <v>0816</v>
          </cell>
          <cell r="K38" t="str">
            <v>Cess.x pass. ad altra amm.x mob.intercomp. art.30 DL 165/01</v>
          </cell>
        </row>
        <row r="39">
          <cell r="A39">
            <v>95378</v>
          </cell>
          <cell r="B39" t="str">
            <v>COFFARI</v>
          </cell>
          <cell r="C39" t="str">
            <v>GIROLAMO</v>
          </cell>
          <cell r="D39" t="str">
            <v>ND</v>
          </cell>
          <cell r="E39" t="str">
            <v>D 4</v>
          </cell>
          <cell r="F39" t="str">
            <v>D</v>
          </cell>
          <cell r="G39">
            <v>38236</v>
          </cell>
          <cell r="H39" t="str">
            <v>040</v>
          </cell>
          <cell r="I39" t="str">
            <v>Cessazione</v>
          </cell>
          <cell r="J39" t="str">
            <v>0022</v>
          </cell>
          <cell r="K39" t="str">
            <v>Dimissionario</v>
          </cell>
        </row>
        <row r="40">
          <cell r="A40">
            <v>46914</v>
          </cell>
          <cell r="B40" t="str">
            <v>MENDICINO</v>
          </cell>
          <cell r="C40" t="str">
            <v>CARMINE</v>
          </cell>
          <cell r="D40" t="str">
            <v>ND</v>
          </cell>
          <cell r="E40" t="str">
            <v>C 4</v>
          </cell>
          <cell r="F40" t="str">
            <v>C</v>
          </cell>
          <cell r="G40">
            <v>38241</v>
          </cell>
          <cell r="H40" t="str">
            <v>040</v>
          </cell>
          <cell r="I40" t="str">
            <v>Cessazione</v>
          </cell>
          <cell r="J40" t="str">
            <v>0142</v>
          </cell>
          <cell r="K40" t="str">
            <v>Deceduto (con cong.fiscale)</v>
          </cell>
        </row>
        <row r="41">
          <cell r="A41">
            <v>7313</v>
          </cell>
          <cell r="B41" t="str">
            <v>DE STEFANIS</v>
          </cell>
          <cell r="C41" t="str">
            <v>GIAMPAOLO</v>
          </cell>
          <cell r="D41" t="str">
            <v>ND</v>
          </cell>
          <cell r="E41" t="str">
            <v>D 4</v>
          </cell>
          <cell r="F41" t="str">
            <v>D</v>
          </cell>
          <cell r="G41">
            <v>38261</v>
          </cell>
          <cell r="H41" t="str">
            <v>040</v>
          </cell>
          <cell r="I41" t="str">
            <v>Cessazione</v>
          </cell>
          <cell r="J41" t="str">
            <v>0022</v>
          </cell>
          <cell r="K41" t="str">
            <v>Dimissionario</v>
          </cell>
        </row>
        <row r="42">
          <cell r="A42">
            <v>25052</v>
          </cell>
          <cell r="B42" t="str">
            <v>BALDI</v>
          </cell>
          <cell r="C42" t="str">
            <v>ENRICO</v>
          </cell>
          <cell r="D42" t="str">
            <v>ND</v>
          </cell>
          <cell r="E42" t="str">
            <v>EP5</v>
          </cell>
          <cell r="F42" t="str">
            <v>EP</v>
          </cell>
          <cell r="G42">
            <v>38261</v>
          </cell>
          <cell r="H42" t="str">
            <v>040</v>
          </cell>
          <cell r="I42" t="str">
            <v>Cessazione</v>
          </cell>
          <cell r="J42" t="str">
            <v>0022</v>
          </cell>
          <cell r="K42" t="str">
            <v>Dimissionario</v>
          </cell>
        </row>
        <row r="43">
          <cell r="A43">
            <v>57901</v>
          </cell>
          <cell r="B43" t="str">
            <v>CHEGAI</v>
          </cell>
          <cell r="C43" t="str">
            <v>ELISABETTA</v>
          </cell>
          <cell r="D43" t="str">
            <v>ND</v>
          </cell>
          <cell r="E43" t="str">
            <v>C 5</v>
          </cell>
          <cell r="F43" t="str">
            <v>C</v>
          </cell>
          <cell r="G43">
            <v>38261</v>
          </cell>
          <cell r="H43" t="str">
            <v>040</v>
          </cell>
          <cell r="I43" t="str">
            <v>Cessazione</v>
          </cell>
          <cell r="J43" t="str">
            <v>0191</v>
          </cell>
          <cell r="K43" t="str">
            <v>Licenziamento senza preavviso</v>
          </cell>
        </row>
        <row r="44">
          <cell r="A44">
            <v>91626</v>
          </cell>
          <cell r="B44" t="str">
            <v>CIRILLO</v>
          </cell>
          <cell r="C44" t="str">
            <v>GAETANO</v>
          </cell>
          <cell r="D44" t="str">
            <v>ND</v>
          </cell>
          <cell r="E44" t="str">
            <v>B 3</v>
          </cell>
          <cell r="F44" t="str">
            <v>B</v>
          </cell>
          <cell r="G44">
            <v>38283</v>
          </cell>
          <cell r="H44" t="str">
            <v>040</v>
          </cell>
          <cell r="I44" t="str">
            <v>Cessazione</v>
          </cell>
          <cell r="J44" t="str">
            <v>0022</v>
          </cell>
          <cell r="K44" t="str">
            <v>Dimissionario</v>
          </cell>
        </row>
        <row r="45">
          <cell r="A45">
            <v>9388</v>
          </cell>
          <cell r="B45" t="str">
            <v>FRACASSINI</v>
          </cell>
          <cell r="C45" t="str">
            <v>GIANNI</v>
          </cell>
          <cell r="D45" t="str">
            <v>ND</v>
          </cell>
          <cell r="E45" t="str">
            <v>D 4</v>
          </cell>
          <cell r="G45">
            <v>38292</v>
          </cell>
          <cell r="H45" t="str">
            <v>040</v>
          </cell>
          <cell r="I45" t="str">
            <v>Cessazione</v>
          </cell>
          <cell r="J45" t="str">
            <v>0105</v>
          </cell>
          <cell r="K45" t="str">
            <v>Cessazione oltre il limite di eta'</v>
          </cell>
        </row>
        <row r="46">
          <cell r="A46">
            <v>95211</v>
          </cell>
          <cell r="B46" t="str">
            <v>MAGHERINI</v>
          </cell>
          <cell r="C46" t="str">
            <v>SIMONE</v>
          </cell>
          <cell r="D46" t="str">
            <v>ND</v>
          </cell>
          <cell r="E46" t="str">
            <v>C 4</v>
          </cell>
          <cell r="F46" t="str">
            <v>C</v>
          </cell>
          <cell r="G46">
            <v>38351</v>
          </cell>
          <cell r="H46" t="str">
            <v>040</v>
          </cell>
          <cell r="I46" t="str">
            <v>Cessazione</v>
          </cell>
          <cell r="J46" t="str">
            <v>0208</v>
          </cell>
          <cell r="K46" t="str">
            <v>Passaggio a Ricercatore</v>
          </cell>
        </row>
        <row r="48">
          <cell r="C48" t="str">
            <v>CESSAZIONI 2004</v>
          </cell>
          <cell r="D48" t="str">
            <v>QUANTITA'</v>
          </cell>
        </row>
        <row r="49">
          <cell r="C49" t="str">
            <v>B</v>
          </cell>
          <cell r="D49">
            <v>4</v>
          </cell>
        </row>
        <row r="50">
          <cell r="C50" t="str">
            <v>C</v>
          </cell>
          <cell r="D50">
            <v>19</v>
          </cell>
        </row>
        <row r="51">
          <cell r="C51" t="str">
            <v>D</v>
          </cell>
          <cell r="D51">
            <v>9</v>
          </cell>
        </row>
        <row r="52">
          <cell r="C52" t="str">
            <v>EP</v>
          </cell>
          <cell r="D52">
            <v>6</v>
          </cell>
        </row>
        <row r="53">
          <cell r="C53" t="str">
            <v>TOTALE</v>
          </cell>
          <cell r="D53">
            <v>38</v>
          </cell>
        </row>
        <row r="58">
          <cell r="A58" t="str">
            <v>ANNO 2005</v>
          </cell>
        </row>
        <row r="59">
          <cell r="A59" t="str">
            <v>MATRICOLA</v>
          </cell>
          <cell r="B59" t="str">
            <v>COGNOME</v>
          </cell>
          <cell r="C59" t="str">
            <v>NOME</v>
          </cell>
          <cell r="D59" t="str">
            <v>RUOLO</v>
          </cell>
          <cell r="E59" t="str">
            <v>INQUADR</v>
          </cell>
          <cell r="F59" t="str">
            <v>CATEGORIA</v>
          </cell>
          <cell r="G59" t="str">
            <v>D_RAP_FIN</v>
          </cell>
          <cell r="H59" t="str">
            <v>EVENTO</v>
          </cell>
          <cell r="I59" t="str">
            <v>DEVENTO</v>
          </cell>
          <cell r="J59" t="str">
            <v>EVE_ATTIV</v>
          </cell>
          <cell r="K59" t="str">
            <v>DATTIVITA</v>
          </cell>
        </row>
        <row r="60">
          <cell r="A60">
            <v>89593</v>
          </cell>
          <cell r="B60" t="str">
            <v>ATTANASIO</v>
          </cell>
          <cell r="C60" t="str">
            <v>MONICA</v>
          </cell>
          <cell r="D60" t="str">
            <v>ND</v>
          </cell>
          <cell r="E60" t="str">
            <v>EP2</v>
          </cell>
          <cell r="F60" t="str">
            <v>EP</v>
          </cell>
          <cell r="G60">
            <v>38353</v>
          </cell>
          <cell r="H60" t="str">
            <v>040</v>
          </cell>
          <cell r="I60" t="str">
            <v>Cessazione</v>
          </cell>
          <cell r="J60" t="str">
            <v>0208</v>
          </cell>
          <cell r="K60" t="str">
            <v>Passaggio a Ricercatore</v>
          </cell>
        </row>
        <row r="61">
          <cell r="A61">
            <v>89524</v>
          </cell>
          <cell r="B61" t="str">
            <v>BARDOTTI</v>
          </cell>
          <cell r="C61" t="str">
            <v>ROBERTO</v>
          </cell>
          <cell r="D61" t="str">
            <v>ND</v>
          </cell>
          <cell r="E61" t="str">
            <v>D 4</v>
          </cell>
          <cell r="F61" t="str">
            <v>D</v>
          </cell>
          <cell r="G61">
            <v>38353</v>
          </cell>
          <cell r="H61" t="str">
            <v>040</v>
          </cell>
          <cell r="I61" t="str">
            <v>Cessazione</v>
          </cell>
          <cell r="J61" t="str">
            <v>0208</v>
          </cell>
          <cell r="K61" t="str">
            <v>Passaggio a Ricercatore</v>
          </cell>
        </row>
        <row r="62">
          <cell r="A62">
            <v>43160</v>
          </cell>
          <cell r="B62" t="str">
            <v>CAROSSINO</v>
          </cell>
          <cell r="C62" t="str">
            <v>ANNA MARIA</v>
          </cell>
          <cell r="D62" t="str">
            <v>ND</v>
          </cell>
          <cell r="E62" t="str">
            <v>EP2</v>
          </cell>
          <cell r="F62" t="str">
            <v>EP</v>
          </cell>
          <cell r="G62">
            <v>38353</v>
          </cell>
          <cell r="H62" t="str">
            <v>040</v>
          </cell>
          <cell r="I62" t="str">
            <v>Cessazione</v>
          </cell>
          <cell r="J62" t="str">
            <v>0208</v>
          </cell>
          <cell r="K62" t="str">
            <v>Passaggio a Ricercatore</v>
          </cell>
        </row>
        <row r="63">
          <cell r="A63">
            <v>5786</v>
          </cell>
          <cell r="B63" t="str">
            <v>CIANCHI</v>
          </cell>
          <cell r="C63" t="str">
            <v>ROMANO</v>
          </cell>
          <cell r="D63" t="str">
            <v>ND</v>
          </cell>
          <cell r="E63" t="str">
            <v>EP2</v>
          </cell>
          <cell r="G63">
            <v>38353</v>
          </cell>
          <cell r="H63" t="str">
            <v>040</v>
          </cell>
          <cell r="I63" t="str">
            <v>Cessazione</v>
          </cell>
          <cell r="J63" t="str">
            <v>0105</v>
          </cell>
          <cell r="K63" t="str">
            <v>Cessazione oltre il limite di eta'</v>
          </cell>
        </row>
        <row r="64">
          <cell r="A64">
            <v>92836</v>
          </cell>
          <cell r="B64" t="str">
            <v>COPPO</v>
          </cell>
          <cell r="C64" t="str">
            <v>MIRELLA</v>
          </cell>
          <cell r="D64" t="str">
            <v>ND</v>
          </cell>
          <cell r="E64" t="str">
            <v>D 3</v>
          </cell>
          <cell r="F64" t="str">
            <v>D</v>
          </cell>
          <cell r="G64">
            <v>38353</v>
          </cell>
          <cell r="H64" t="str">
            <v>040</v>
          </cell>
          <cell r="I64" t="str">
            <v>Cessazione</v>
          </cell>
          <cell r="J64" t="str">
            <v>0208</v>
          </cell>
          <cell r="K64" t="str">
            <v>Passaggio a Ricercatore</v>
          </cell>
        </row>
        <row r="65">
          <cell r="A65">
            <v>6396</v>
          </cell>
          <cell r="B65" t="str">
            <v>COPPOLARO</v>
          </cell>
          <cell r="C65" t="str">
            <v>MARIA</v>
          </cell>
          <cell r="D65" t="str">
            <v>ND</v>
          </cell>
          <cell r="E65" t="str">
            <v>D 2</v>
          </cell>
          <cell r="F65" t="str">
            <v>D</v>
          </cell>
          <cell r="G65">
            <v>38353</v>
          </cell>
          <cell r="H65" t="str">
            <v>040</v>
          </cell>
          <cell r="I65" t="str">
            <v>Cessazione</v>
          </cell>
          <cell r="J65" t="str">
            <v>0022</v>
          </cell>
          <cell r="K65" t="str">
            <v>Dimissionario</v>
          </cell>
        </row>
        <row r="66">
          <cell r="A66">
            <v>89531</v>
          </cell>
          <cell r="B66" t="str">
            <v>CORTI</v>
          </cell>
          <cell r="C66" t="str">
            <v>GIAMPAOLO</v>
          </cell>
          <cell r="D66" t="str">
            <v>ND</v>
          </cell>
          <cell r="E66" t="str">
            <v>EP2</v>
          </cell>
          <cell r="F66" t="str">
            <v>EP</v>
          </cell>
          <cell r="G66">
            <v>38353</v>
          </cell>
          <cell r="H66" t="str">
            <v>040</v>
          </cell>
          <cell r="I66" t="str">
            <v>Cessazione</v>
          </cell>
          <cell r="J66" t="str">
            <v>0208</v>
          </cell>
          <cell r="K66" t="str">
            <v>Passaggio a Ricercatore</v>
          </cell>
        </row>
        <row r="67">
          <cell r="A67">
            <v>89081</v>
          </cell>
          <cell r="B67" t="str">
            <v>DANZA</v>
          </cell>
          <cell r="C67" t="str">
            <v>GIOVANNA</v>
          </cell>
          <cell r="D67" t="str">
            <v>ND</v>
          </cell>
          <cell r="E67" t="str">
            <v>EP2</v>
          </cell>
          <cell r="F67" t="str">
            <v>EP</v>
          </cell>
          <cell r="G67">
            <v>38353</v>
          </cell>
          <cell r="H67" t="str">
            <v>040</v>
          </cell>
          <cell r="I67" t="str">
            <v>Cessazione</v>
          </cell>
          <cell r="J67" t="str">
            <v>0208</v>
          </cell>
          <cell r="K67" t="str">
            <v>Passaggio a Ricercatore</v>
          </cell>
        </row>
        <row r="68">
          <cell r="A68">
            <v>87359</v>
          </cell>
          <cell r="B68" t="str">
            <v>GIUDIZI</v>
          </cell>
          <cell r="C68" t="str">
            <v>MARIA GRAZIA</v>
          </cell>
          <cell r="D68" t="str">
            <v>ND</v>
          </cell>
          <cell r="E68" t="str">
            <v>EP2</v>
          </cell>
          <cell r="F68" t="str">
            <v>EP</v>
          </cell>
          <cell r="G68">
            <v>38353</v>
          </cell>
          <cell r="H68" t="str">
            <v>040</v>
          </cell>
          <cell r="I68" t="str">
            <v>Cessazione</v>
          </cell>
          <cell r="J68" t="str">
            <v>0208</v>
          </cell>
          <cell r="K68" t="str">
            <v>Passaggio a Ricercatore</v>
          </cell>
        </row>
        <row r="69">
          <cell r="A69">
            <v>88257</v>
          </cell>
          <cell r="B69" t="str">
            <v>GORI</v>
          </cell>
          <cell r="C69" t="str">
            <v>ANNA MARIA</v>
          </cell>
          <cell r="D69" t="str">
            <v>ND</v>
          </cell>
          <cell r="E69" t="str">
            <v>EP2</v>
          </cell>
          <cell r="F69" t="str">
            <v>EP</v>
          </cell>
          <cell r="G69">
            <v>38353</v>
          </cell>
          <cell r="H69" t="str">
            <v>040</v>
          </cell>
          <cell r="I69" t="str">
            <v>Cessazione</v>
          </cell>
          <cell r="J69" t="str">
            <v>0208</v>
          </cell>
          <cell r="K69" t="str">
            <v>Passaggio a Ricercatore</v>
          </cell>
        </row>
        <row r="70">
          <cell r="A70">
            <v>96390</v>
          </cell>
          <cell r="B70" t="str">
            <v>LASAGNI</v>
          </cell>
          <cell r="C70" t="str">
            <v>LAURA</v>
          </cell>
          <cell r="D70" t="str">
            <v>ND</v>
          </cell>
          <cell r="E70" t="str">
            <v>C 4</v>
          </cell>
          <cell r="F70" t="str">
            <v>C</v>
          </cell>
          <cell r="G70">
            <v>38353</v>
          </cell>
          <cell r="H70" t="str">
            <v>040</v>
          </cell>
          <cell r="I70" t="str">
            <v>Cessazione</v>
          </cell>
          <cell r="J70" t="str">
            <v>0208</v>
          </cell>
          <cell r="K70" t="str">
            <v>Passaggio a Ricercatore</v>
          </cell>
        </row>
        <row r="71">
          <cell r="A71">
            <v>87580</v>
          </cell>
          <cell r="B71" t="str">
            <v>MALENTACCHI</v>
          </cell>
          <cell r="C71" t="str">
            <v>CECILIA</v>
          </cell>
          <cell r="D71" t="str">
            <v>ND</v>
          </cell>
          <cell r="E71" t="str">
            <v>EP2</v>
          </cell>
          <cell r="F71" t="str">
            <v>EP</v>
          </cell>
          <cell r="G71">
            <v>38353</v>
          </cell>
          <cell r="H71" t="str">
            <v>040</v>
          </cell>
          <cell r="I71" t="str">
            <v>Cessazione</v>
          </cell>
          <cell r="J71" t="str">
            <v>0208</v>
          </cell>
          <cell r="K71" t="str">
            <v>Passaggio a Ricercatore</v>
          </cell>
        </row>
        <row r="72">
          <cell r="A72">
            <v>97118</v>
          </cell>
          <cell r="B72" t="str">
            <v>PALLOTTA</v>
          </cell>
          <cell r="C72" t="str">
            <v>STEFANIA</v>
          </cell>
          <cell r="D72" t="str">
            <v>ND</v>
          </cell>
          <cell r="E72" t="str">
            <v>D 3</v>
          </cell>
          <cell r="F72" t="str">
            <v>D</v>
          </cell>
          <cell r="G72">
            <v>38353</v>
          </cell>
          <cell r="H72" t="str">
            <v>040</v>
          </cell>
          <cell r="I72" t="str">
            <v>Cessazione</v>
          </cell>
          <cell r="J72" t="str">
            <v>0209</v>
          </cell>
          <cell r="K72" t="str">
            <v>Passaggio a Ricercatore ris. L.4/99</v>
          </cell>
        </row>
        <row r="73">
          <cell r="A73">
            <v>75969</v>
          </cell>
          <cell r="B73" t="str">
            <v>PANICCIA</v>
          </cell>
          <cell r="C73" t="str">
            <v>RITA</v>
          </cell>
          <cell r="D73" t="str">
            <v>ND</v>
          </cell>
          <cell r="E73" t="str">
            <v>EP2</v>
          </cell>
          <cell r="F73" t="str">
            <v>EP</v>
          </cell>
          <cell r="G73">
            <v>38353</v>
          </cell>
          <cell r="H73" t="str">
            <v>040</v>
          </cell>
          <cell r="I73" t="str">
            <v>Cessazione</v>
          </cell>
          <cell r="J73" t="str">
            <v>0209</v>
          </cell>
          <cell r="K73" t="str">
            <v>Passaggio a Ricercatore ris. L.4/99</v>
          </cell>
        </row>
        <row r="74">
          <cell r="A74">
            <v>96450</v>
          </cell>
          <cell r="B74" t="str">
            <v>PATERNOSTRO</v>
          </cell>
          <cell r="C74" t="str">
            <v>FERDINANDO</v>
          </cell>
          <cell r="D74" t="str">
            <v>ND</v>
          </cell>
          <cell r="E74" t="str">
            <v>C 3</v>
          </cell>
          <cell r="F74" t="str">
            <v>C</v>
          </cell>
          <cell r="G74">
            <v>38353</v>
          </cell>
          <cell r="H74" t="str">
            <v>040</v>
          </cell>
          <cell r="I74" t="str">
            <v>Cessazione</v>
          </cell>
          <cell r="J74" t="str">
            <v>0208</v>
          </cell>
          <cell r="K74" t="str">
            <v>Passaggio a Ricercatore</v>
          </cell>
        </row>
        <row r="75">
          <cell r="A75">
            <v>97355</v>
          </cell>
          <cell r="B75" t="str">
            <v>PICCINNI</v>
          </cell>
          <cell r="C75" t="str">
            <v>MARIE PIERRE</v>
          </cell>
          <cell r="D75" t="str">
            <v>ND</v>
          </cell>
          <cell r="E75" t="str">
            <v>C 4</v>
          </cell>
          <cell r="F75" t="str">
            <v>C</v>
          </cell>
          <cell r="G75">
            <v>38353</v>
          </cell>
          <cell r="H75" t="str">
            <v>040</v>
          </cell>
          <cell r="I75" t="str">
            <v>Cessazione</v>
          </cell>
          <cell r="J75" t="str">
            <v>0208</v>
          </cell>
          <cell r="K75" t="str">
            <v>Passaggio a Ricercatore</v>
          </cell>
        </row>
        <row r="76">
          <cell r="A76">
            <v>99283</v>
          </cell>
          <cell r="B76" t="str">
            <v>SAVINO</v>
          </cell>
          <cell r="C76" t="str">
            <v>MARILENA</v>
          </cell>
          <cell r="D76" t="str">
            <v>ND</v>
          </cell>
          <cell r="E76" t="str">
            <v>C 4</v>
          </cell>
          <cell r="F76" t="str">
            <v>C</v>
          </cell>
          <cell r="G76">
            <v>38353</v>
          </cell>
          <cell r="H76" t="str">
            <v>040</v>
          </cell>
          <cell r="I76" t="str">
            <v>Cessazione</v>
          </cell>
          <cell r="J76" t="str">
            <v>0816</v>
          </cell>
          <cell r="K76" t="str">
            <v>Cess.x pass. ad altra amm.x mob.intercomp. art.30 DL 165/01</v>
          </cell>
        </row>
        <row r="77">
          <cell r="A77">
            <v>95965</v>
          </cell>
          <cell r="B77" t="str">
            <v>SCARAMUZZI</v>
          </cell>
          <cell r="C77" t="str">
            <v>SILVIA</v>
          </cell>
          <cell r="D77" t="str">
            <v>ND</v>
          </cell>
          <cell r="E77" t="str">
            <v>C 4</v>
          </cell>
          <cell r="F77" t="str">
            <v>C</v>
          </cell>
          <cell r="G77">
            <v>38353</v>
          </cell>
          <cell r="H77" t="str">
            <v>040</v>
          </cell>
          <cell r="I77" t="str">
            <v>Cessazione</v>
          </cell>
          <cell r="J77" t="str">
            <v>0208</v>
          </cell>
          <cell r="K77" t="str">
            <v>Passaggio a Ricercatore</v>
          </cell>
        </row>
        <row r="78">
          <cell r="A78">
            <v>97338</v>
          </cell>
          <cell r="B78" t="str">
            <v>TALAMONTI</v>
          </cell>
          <cell r="C78" t="str">
            <v>CINZIA</v>
          </cell>
          <cell r="D78" t="str">
            <v>ND</v>
          </cell>
          <cell r="E78" t="str">
            <v>D 3</v>
          </cell>
          <cell r="F78" t="str">
            <v>D</v>
          </cell>
          <cell r="G78">
            <v>38353</v>
          </cell>
          <cell r="H78" t="str">
            <v>040</v>
          </cell>
          <cell r="I78" t="str">
            <v>Cessazione</v>
          </cell>
          <cell r="J78" t="str">
            <v>0208</v>
          </cell>
          <cell r="K78" t="str">
            <v>Passaggio a Ricercatore</v>
          </cell>
        </row>
        <row r="79">
          <cell r="A79">
            <v>83740</v>
          </cell>
          <cell r="B79" t="str">
            <v>URBANI</v>
          </cell>
          <cell r="C79" t="str">
            <v>LAURA</v>
          </cell>
          <cell r="D79" t="str">
            <v>ND</v>
          </cell>
          <cell r="E79" t="str">
            <v>B 4</v>
          </cell>
          <cell r="F79" t="str">
            <v>B</v>
          </cell>
          <cell r="G79">
            <v>38353</v>
          </cell>
          <cell r="H79" t="str">
            <v>040</v>
          </cell>
          <cell r="I79" t="str">
            <v>Cessazione</v>
          </cell>
          <cell r="J79" t="str">
            <v>0022</v>
          </cell>
          <cell r="K79" t="str">
            <v>Dimissionario</v>
          </cell>
        </row>
        <row r="80">
          <cell r="A80">
            <v>95898</v>
          </cell>
          <cell r="B80" t="str">
            <v>MAZZANTI</v>
          </cell>
          <cell r="C80" t="str">
            <v>ALESSANDRA</v>
          </cell>
          <cell r="D80" t="str">
            <v>ND</v>
          </cell>
          <cell r="E80" t="str">
            <v>D 3</v>
          </cell>
          <cell r="F80" t="str">
            <v>D</v>
          </cell>
          <cell r="G80">
            <v>38363</v>
          </cell>
          <cell r="H80" t="str">
            <v>040</v>
          </cell>
          <cell r="I80" t="str">
            <v>Cessazione</v>
          </cell>
          <cell r="J80" t="str">
            <v>0143</v>
          </cell>
          <cell r="K80" t="str">
            <v>Deceduto (con eredi e cong.fiscale)</v>
          </cell>
        </row>
        <row r="81">
          <cell r="A81">
            <v>98127</v>
          </cell>
          <cell r="B81" t="str">
            <v>LUCONI</v>
          </cell>
          <cell r="C81" t="str">
            <v>MICHAELA</v>
          </cell>
          <cell r="D81" t="str">
            <v>ND</v>
          </cell>
          <cell r="E81" t="str">
            <v>C 3</v>
          </cell>
          <cell r="F81" t="str">
            <v>C</v>
          </cell>
          <cell r="G81">
            <v>38384</v>
          </cell>
          <cell r="H81" t="str">
            <v>040</v>
          </cell>
          <cell r="I81" t="str">
            <v>Cessazione</v>
          </cell>
          <cell r="J81" t="str">
            <v>0211</v>
          </cell>
          <cell r="K81" t="str">
            <v>Passaggio a Associato</v>
          </cell>
        </row>
        <row r="82">
          <cell r="A82">
            <v>99521</v>
          </cell>
          <cell r="B82" t="str">
            <v>MAINO</v>
          </cell>
          <cell r="C82" t="str">
            <v>BENEDETTA</v>
          </cell>
          <cell r="D82" t="str">
            <v>ND</v>
          </cell>
          <cell r="E82" t="str">
            <v>C 3</v>
          </cell>
          <cell r="F82" t="str">
            <v>C</v>
          </cell>
          <cell r="G82">
            <v>38384</v>
          </cell>
          <cell r="H82" t="str">
            <v>015</v>
          </cell>
          <cell r="I82" t="str">
            <v>Trasferimento verso (con conguaglio)</v>
          </cell>
          <cell r="J82" t="str">
            <v>0141</v>
          </cell>
          <cell r="K82" t="str">
            <v>Cessato per trasf./assunzione altro ente</v>
          </cell>
        </row>
        <row r="83">
          <cell r="A83">
            <v>67926</v>
          </cell>
          <cell r="B83" t="str">
            <v>SANNA</v>
          </cell>
          <cell r="C83" t="str">
            <v>RAFFAELLO</v>
          </cell>
          <cell r="D83" t="str">
            <v>ND</v>
          </cell>
          <cell r="E83" t="str">
            <v>C 2</v>
          </cell>
          <cell r="F83" t="str">
            <v>C</v>
          </cell>
          <cell r="G83">
            <v>38384</v>
          </cell>
          <cell r="H83" t="str">
            <v>040</v>
          </cell>
          <cell r="I83" t="str">
            <v>Cessazione</v>
          </cell>
          <cell r="J83" t="str">
            <v>0022</v>
          </cell>
          <cell r="K83" t="str">
            <v>Dimissionario</v>
          </cell>
        </row>
        <row r="84">
          <cell r="A84">
            <v>66642</v>
          </cell>
          <cell r="B84" t="str">
            <v>BUONAIUTO</v>
          </cell>
          <cell r="C84" t="str">
            <v>ASSUNTA</v>
          </cell>
          <cell r="D84" t="str">
            <v>ND</v>
          </cell>
          <cell r="E84" t="str">
            <v>EP2</v>
          </cell>
          <cell r="F84" t="str">
            <v>EP</v>
          </cell>
          <cell r="G84">
            <v>38390</v>
          </cell>
          <cell r="H84" t="str">
            <v>040</v>
          </cell>
          <cell r="I84" t="str">
            <v>Cessazione</v>
          </cell>
          <cell r="J84" t="str">
            <v>0022</v>
          </cell>
          <cell r="K84" t="str">
            <v>Dimissionario</v>
          </cell>
        </row>
        <row r="85">
          <cell r="A85">
            <v>19477</v>
          </cell>
          <cell r="B85" t="str">
            <v>RUBINO</v>
          </cell>
          <cell r="C85" t="str">
            <v>ROSANNA</v>
          </cell>
          <cell r="D85" t="str">
            <v>ND</v>
          </cell>
          <cell r="E85" t="str">
            <v>D 2</v>
          </cell>
          <cell r="F85" t="str">
            <v>D</v>
          </cell>
          <cell r="G85">
            <v>38393</v>
          </cell>
          <cell r="H85" t="str">
            <v>040</v>
          </cell>
          <cell r="I85" t="str">
            <v>Cessazione</v>
          </cell>
          <cell r="J85" t="str">
            <v>0022</v>
          </cell>
          <cell r="K85" t="str">
            <v>Dimissionario</v>
          </cell>
        </row>
        <row r="86">
          <cell r="A86">
            <v>69272</v>
          </cell>
          <cell r="B86" t="str">
            <v>BRANDI</v>
          </cell>
          <cell r="C86" t="str">
            <v>SILVIA</v>
          </cell>
          <cell r="D86" t="str">
            <v>ND</v>
          </cell>
          <cell r="E86" t="str">
            <v>C 2</v>
          </cell>
          <cell r="F86" t="str">
            <v>C</v>
          </cell>
          <cell r="G86">
            <v>38412</v>
          </cell>
          <cell r="H86" t="str">
            <v>040</v>
          </cell>
          <cell r="I86" t="str">
            <v>Cessazione</v>
          </cell>
          <cell r="J86" t="str">
            <v>0816</v>
          </cell>
          <cell r="K86" t="str">
            <v>Cess.x pass. ad altra amm.x mob.intercomp. art.30 DL 165/01</v>
          </cell>
        </row>
        <row r="87">
          <cell r="A87">
            <v>84279</v>
          </cell>
          <cell r="B87" t="str">
            <v>DI SALVATORE</v>
          </cell>
          <cell r="C87" t="str">
            <v>LUCIANO</v>
          </cell>
          <cell r="D87" t="str">
            <v>ND</v>
          </cell>
          <cell r="E87" t="str">
            <v>D 4</v>
          </cell>
          <cell r="F87" t="str">
            <v>D</v>
          </cell>
          <cell r="G87">
            <v>38412</v>
          </cell>
          <cell r="H87" t="str">
            <v>040</v>
          </cell>
          <cell r="I87" t="str">
            <v>Cessazione</v>
          </cell>
          <cell r="J87" t="str">
            <v>0022</v>
          </cell>
          <cell r="K87" t="str">
            <v>Dimissionario</v>
          </cell>
        </row>
        <row r="88">
          <cell r="A88">
            <v>96389</v>
          </cell>
          <cell r="B88" t="str">
            <v>SESTINI</v>
          </cell>
          <cell r="C88" t="str">
            <v>ROBERTA</v>
          </cell>
          <cell r="D88" t="str">
            <v>ND</v>
          </cell>
          <cell r="E88" t="str">
            <v>C 4</v>
          </cell>
          <cell r="F88" t="str">
            <v>C</v>
          </cell>
          <cell r="G88">
            <v>38412</v>
          </cell>
          <cell r="H88" t="str">
            <v>040</v>
          </cell>
          <cell r="I88" t="str">
            <v>Cessazione</v>
          </cell>
          <cell r="J88" t="str">
            <v>0208</v>
          </cell>
          <cell r="K88" t="str">
            <v>Passaggio a Ricercatore</v>
          </cell>
        </row>
        <row r="89">
          <cell r="A89">
            <v>22541</v>
          </cell>
          <cell r="B89" t="str">
            <v>VANNI</v>
          </cell>
          <cell r="C89" t="str">
            <v>ALESSANDRO</v>
          </cell>
          <cell r="D89" t="str">
            <v>ND</v>
          </cell>
          <cell r="E89" t="str">
            <v>D 4</v>
          </cell>
          <cell r="F89" t="str">
            <v>D</v>
          </cell>
          <cell r="G89">
            <v>38412</v>
          </cell>
          <cell r="H89" t="str">
            <v>040</v>
          </cell>
          <cell r="I89" t="str">
            <v>Cessazione</v>
          </cell>
          <cell r="J89" t="str">
            <v>0022</v>
          </cell>
          <cell r="K89" t="str">
            <v>Dimissionario</v>
          </cell>
        </row>
        <row r="90">
          <cell r="A90">
            <v>100091</v>
          </cell>
          <cell r="B90" t="str">
            <v>SCIROCCO</v>
          </cell>
          <cell r="C90" t="str">
            <v>STEFANIA</v>
          </cell>
          <cell r="D90" t="str">
            <v>ND</v>
          </cell>
          <cell r="E90" t="str">
            <v>C 1</v>
          </cell>
          <cell r="F90" t="str">
            <v>C</v>
          </cell>
          <cell r="G90">
            <v>38418</v>
          </cell>
          <cell r="H90" t="str">
            <v>040</v>
          </cell>
          <cell r="I90" t="str">
            <v>Cessazione</v>
          </cell>
          <cell r="J90" t="str">
            <v>0022</v>
          </cell>
          <cell r="K90" t="str">
            <v>Dimissionario</v>
          </cell>
        </row>
        <row r="91">
          <cell r="A91">
            <v>97260</v>
          </cell>
          <cell r="B91" t="str">
            <v>ACETI</v>
          </cell>
          <cell r="C91" t="str">
            <v>PATRIZIA</v>
          </cell>
          <cell r="D91" t="str">
            <v>ND</v>
          </cell>
          <cell r="E91" t="str">
            <v>D 3</v>
          </cell>
          <cell r="F91" t="str">
            <v>D</v>
          </cell>
          <cell r="G91">
            <v>38431</v>
          </cell>
          <cell r="H91" t="str">
            <v>040</v>
          </cell>
          <cell r="I91" t="str">
            <v>Cessazione</v>
          </cell>
          <cell r="J91" t="str">
            <v>0812</v>
          </cell>
          <cell r="K91" t="str">
            <v>Risoluzione del rapporto di lavoro per inidoneitÓ fisica</v>
          </cell>
        </row>
        <row r="92">
          <cell r="A92">
            <v>75664</v>
          </cell>
          <cell r="B92" t="str">
            <v>MUGNAI</v>
          </cell>
          <cell r="C92" t="str">
            <v>STEFANO</v>
          </cell>
          <cell r="D92" t="str">
            <v>ND</v>
          </cell>
          <cell r="E92" t="str">
            <v>B 4</v>
          </cell>
          <cell r="F92" t="str">
            <v>B</v>
          </cell>
          <cell r="G92">
            <v>38432</v>
          </cell>
          <cell r="H92" t="str">
            <v>040</v>
          </cell>
          <cell r="I92" t="str">
            <v>Cessazione</v>
          </cell>
          <cell r="J92" t="str">
            <v>0166</v>
          </cell>
          <cell r="K92" t="str">
            <v>Cessazione art.2 c.12 L 335/95</v>
          </cell>
        </row>
        <row r="93">
          <cell r="A93">
            <v>83340</v>
          </cell>
          <cell r="B93" t="str">
            <v>CHIARINI</v>
          </cell>
          <cell r="C93" t="str">
            <v>GIANFRANCO</v>
          </cell>
          <cell r="D93" t="str">
            <v>ND</v>
          </cell>
          <cell r="E93" t="str">
            <v>C 2</v>
          </cell>
          <cell r="F93" t="str">
            <v>C</v>
          </cell>
          <cell r="G93">
            <v>38443</v>
          </cell>
          <cell r="H93" t="str">
            <v>040</v>
          </cell>
          <cell r="I93" t="str">
            <v>Cessazione</v>
          </cell>
          <cell r="J93" t="str">
            <v>0022</v>
          </cell>
          <cell r="K93" t="str">
            <v>Dimissionario</v>
          </cell>
        </row>
        <row r="94">
          <cell r="A94">
            <v>4390</v>
          </cell>
          <cell r="B94" t="str">
            <v>GALLI</v>
          </cell>
          <cell r="C94" t="str">
            <v>ELISABETTA</v>
          </cell>
          <cell r="D94" t="str">
            <v>ND</v>
          </cell>
          <cell r="E94" t="str">
            <v>EP5</v>
          </cell>
          <cell r="F94" t="str">
            <v>EP</v>
          </cell>
          <cell r="G94">
            <v>38443</v>
          </cell>
          <cell r="H94" t="str">
            <v>040</v>
          </cell>
          <cell r="I94" t="str">
            <v>Cessazione</v>
          </cell>
          <cell r="J94" t="str">
            <v>0022</v>
          </cell>
          <cell r="K94" t="str">
            <v>Dimissionario</v>
          </cell>
        </row>
        <row r="95">
          <cell r="A95">
            <v>23744</v>
          </cell>
          <cell r="B95" t="str">
            <v>ROSSINI</v>
          </cell>
          <cell r="C95" t="str">
            <v>CARLA</v>
          </cell>
          <cell r="D95" t="str">
            <v>ND</v>
          </cell>
          <cell r="E95" t="str">
            <v>D 2</v>
          </cell>
          <cell r="F95" t="str">
            <v>D</v>
          </cell>
          <cell r="G95">
            <v>38443</v>
          </cell>
          <cell r="H95" t="str">
            <v>040</v>
          </cell>
          <cell r="I95" t="str">
            <v>Cessazione</v>
          </cell>
          <cell r="J95" t="str">
            <v>0022</v>
          </cell>
          <cell r="K95" t="str">
            <v>Dimissionario</v>
          </cell>
        </row>
        <row r="96">
          <cell r="A96">
            <v>100090</v>
          </cell>
          <cell r="B96" t="str">
            <v>DI PIETRO</v>
          </cell>
          <cell r="C96" t="str">
            <v>ANTONINO</v>
          </cell>
          <cell r="D96" t="str">
            <v>ND</v>
          </cell>
          <cell r="E96" t="str">
            <v>C 1</v>
          </cell>
          <cell r="F96" t="str">
            <v>C</v>
          </cell>
          <cell r="G96">
            <v>38460</v>
          </cell>
          <cell r="H96" t="str">
            <v>040</v>
          </cell>
          <cell r="I96" t="str">
            <v>Cessazione</v>
          </cell>
          <cell r="J96" t="str">
            <v>0022</v>
          </cell>
          <cell r="K96" t="str">
            <v>Dimissionario</v>
          </cell>
        </row>
        <row r="97">
          <cell r="A97">
            <v>662</v>
          </cell>
          <cell r="B97" t="str">
            <v>ASSINI</v>
          </cell>
          <cell r="C97" t="str">
            <v>ANTONIO</v>
          </cell>
          <cell r="D97" t="str">
            <v>ND</v>
          </cell>
          <cell r="E97" t="str">
            <v>D 2</v>
          </cell>
          <cell r="G97">
            <v>38473</v>
          </cell>
          <cell r="H97" t="str">
            <v>040</v>
          </cell>
          <cell r="I97" t="str">
            <v>Cessazione</v>
          </cell>
          <cell r="J97" t="str">
            <v>0105</v>
          </cell>
          <cell r="K97" t="str">
            <v>Cessazione oltre il limite di eta'</v>
          </cell>
        </row>
        <row r="98">
          <cell r="A98">
            <v>69139</v>
          </cell>
          <cell r="B98" t="str">
            <v>CODONESU</v>
          </cell>
          <cell r="C98" t="str">
            <v>CHIARINA</v>
          </cell>
          <cell r="D98" t="str">
            <v>ND</v>
          </cell>
          <cell r="E98" t="str">
            <v>D 4</v>
          </cell>
          <cell r="F98" t="str">
            <v>D</v>
          </cell>
          <cell r="G98">
            <v>38490</v>
          </cell>
          <cell r="H98" t="str">
            <v>040</v>
          </cell>
          <cell r="I98" t="str">
            <v>Cessazione</v>
          </cell>
          <cell r="J98" t="str">
            <v>0166</v>
          </cell>
          <cell r="K98" t="str">
            <v>Cessazione art.2 c.12 L 335/95</v>
          </cell>
        </row>
        <row r="99">
          <cell r="A99">
            <v>55305</v>
          </cell>
          <cell r="B99" t="str">
            <v>BALDINI</v>
          </cell>
          <cell r="C99" t="str">
            <v>ELISABETTA</v>
          </cell>
          <cell r="D99" t="str">
            <v>ND</v>
          </cell>
          <cell r="E99" t="str">
            <v>D 2</v>
          </cell>
          <cell r="F99" t="str">
            <v>D</v>
          </cell>
          <cell r="G99">
            <v>38504</v>
          </cell>
          <cell r="H99" t="str">
            <v>040</v>
          </cell>
          <cell r="I99" t="str">
            <v>Cessazione</v>
          </cell>
          <cell r="J99" t="str">
            <v>0022</v>
          </cell>
          <cell r="K99" t="str">
            <v>Dimissionario</v>
          </cell>
        </row>
        <row r="100">
          <cell r="A100">
            <v>6103</v>
          </cell>
          <cell r="B100" t="str">
            <v>CELLAI</v>
          </cell>
          <cell r="C100" t="str">
            <v>GIOVANNA</v>
          </cell>
          <cell r="D100" t="str">
            <v>ND</v>
          </cell>
          <cell r="E100" t="str">
            <v>EP5</v>
          </cell>
          <cell r="G100">
            <v>38504</v>
          </cell>
          <cell r="H100" t="str">
            <v>040</v>
          </cell>
          <cell r="I100" t="str">
            <v>Cessazione</v>
          </cell>
          <cell r="J100" t="str">
            <v>0105</v>
          </cell>
          <cell r="K100" t="str">
            <v>Cessazione oltre il limite di eta'</v>
          </cell>
        </row>
        <row r="101">
          <cell r="A101">
            <v>61511</v>
          </cell>
          <cell r="B101" t="str">
            <v>TORRI</v>
          </cell>
          <cell r="C101" t="str">
            <v>BRUNO</v>
          </cell>
          <cell r="D101" t="str">
            <v>ND</v>
          </cell>
          <cell r="E101" t="str">
            <v>D 4</v>
          </cell>
          <cell r="F101" t="str">
            <v>D</v>
          </cell>
          <cell r="G101">
            <v>38534</v>
          </cell>
          <cell r="H101" t="str">
            <v>040</v>
          </cell>
          <cell r="I101" t="str">
            <v>Cessazione</v>
          </cell>
          <cell r="J101" t="str">
            <v>0022</v>
          </cell>
          <cell r="K101" t="str">
            <v>Dimissionario</v>
          </cell>
        </row>
        <row r="102">
          <cell r="A102">
            <v>100331</v>
          </cell>
          <cell r="B102" t="str">
            <v>MAURO</v>
          </cell>
          <cell r="C102" t="str">
            <v>MARIA GRAZIA ANNA</v>
          </cell>
          <cell r="D102" t="str">
            <v>ND</v>
          </cell>
          <cell r="E102" t="str">
            <v>C 1</v>
          </cell>
          <cell r="F102" t="str">
            <v>C</v>
          </cell>
          <cell r="G102">
            <v>38544</v>
          </cell>
          <cell r="H102" t="str">
            <v>040</v>
          </cell>
          <cell r="I102" t="str">
            <v>Cessazione</v>
          </cell>
          <cell r="J102" t="str">
            <v>0022</v>
          </cell>
          <cell r="K102" t="str">
            <v>Dimissionario</v>
          </cell>
        </row>
        <row r="103">
          <cell r="A103">
            <v>25195</v>
          </cell>
          <cell r="B103" t="str">
            <v>CARRIERO</v>
          </cell>
          <cell r="C103" t="str">
            <v>VITO</v>
          </cell>
          <cell r="D103" t="str">
            <v>ND</v>
          </cell>
          <cell r="E103" t="str">
            <v>EP5</v>
          </cell>
          <cell r="F103" t="str">
            <v>EP</v>
          </cell>
          <cell r="G103">
            <v>38553</v>
          </cell>
          <cell r="H103" t="str">
            <v>040</v>
          </cell>
          <cell r="I103" t="str">
            <v>Cessazione</v>
          </cell>
          <cell r="J103" t="str">
            <v>0029</v>
          </cell>
          <cell r="K103" t="str">
            <v>Cessato (passaggio ad altro ruolo)</v>
          </cell>
        </row>
        <row r="104">
          <cell r="A104">
            <v>96383</v>
          </cell>
          <cell r="B104" t="str">
            <v>DE MARCO</v>
          </cell>
          <cell r="C104" t="str">
            <v>VINCENZO</v>
          </cell>
          <cell r="D104" t="str">
            <v>ND</v>
          </cell>
          <cell r="E104" t="str">
            <v>D 3</v>
          </cell>
          <cell r="F104" t="str">
            <v>D</v>
          </cell>
          <cell r="G104">
            <v>38553</v>
          </cell>
          <cell r="H104" t="str">
            <v>040</v>
          </cell>
          <cell r="I104" t="str">
            <v>Cessazione</v>
          </cell>
          <cell r="J104" t="str">
            <v>0029</v>
          </cell>
          <cell r="K104" t="str">
            <v>Cessato (passaggio ad altro ruolo)</v>
          </cell>
        </row>
        <row r="105">
          <cell r="A105">
            <v>74254</v>
          </cell>
          <cell r="B105" t="str">
            <v>MARAVIGLIA</v>
          </cell>
          <cell r="C105" t="str">
            <v>MARIA GIULIA</v>
          </cell>
          <cell r="D105" t="str">
            <v>ND</v>
          </cell>
          <cell r="E105" t="str">
            <v>EP2</v>
          </cell>
          <cell r="F105" t="str">
            <v>EP</v>
          </cell>
          <cell r="G105">
            <v>38553</v>
          </cell>
          <cell r="H105" t="str">
            <v>040</v>
          </cell>
          <cell r="I105" t="str">
            <v>Cessazione</v>
          </cell>
          <cell r="J105" t="str">
            <v>0029</v>
          </cell>
          <cell r="K105" t="str">
            <v>Cessato (passaggio ad altro ruolo)</v>
          </cell>
        </row>
        <row r="106">
          <cell r="A106">
            <v>61528</v>
          </cell>
          <cell r="B106" t="str">
            <v>MUGNAI</v>
          </cell>
          <cell r="C106" t="str">
            <v>CRISTINA</v>
          </cell>
          <cell r="D106" t="str">
            <v>ND</v>
          </cell>
          <cell r="E106" t="str">
            <v>EP5</v>
          </cell>
          <cell r="F106" t="str">
            <v>EP</v>
          </cell>
          <cell r="G106">
            <v>38553</v>
          </cell>
          <cell r="H106" t="str">
            <v>040</v>
          </cell>
          <cell r="I106" t="str">
            <v>Cessazione</v>
          </cell>
          <cell r="J106" t="str">
            <v>0029</v>
          </cell>
          <cell r="K106" t="str">
            <v>Cessato (passaggio ad altro ruolo)</v>
          </cell>
        </row>
        <row r="107">
          <cell r="A107">
            <v>84031</v>
          </cell>
          <cell r="B107" t="str">
            <v>ORFEO</v>
          </cell>
          <cell r="C107" t="str">
            <v>MARIA</v>
          </cell>
          <cell r="D107" t="str">
            <v>ND</v>
          </cell>
          <cell r="E107" t="str">
            <v>EP2</v>
          </cell>
          <cell r="F107" t="str">
            <v>EP</v>
          </cell>
          <cell r="G107">
            <v>38553</v>
          </cell>
          <cell r="H107" t="str">
            <v>040</v>
          </cell>
          <cell r="I107" t="str">
            <v>Cessazione</v>
          </cell>
          <cell r="J107" t="str">
            <v>0029</v>
          </cell>
          <cell r="K107" t="str">
            <v>Cessato (passaggio ad altro ruolo)</v>
          </cell>
        </row>
        <row r="108">
          <cell r="A108">
            <v>35589</v>
          </cell>
          <cell r="B108" t="str">
            <v>SANTOVITO</v>
          </cell>
          <cell r="C108" t="str">
            <v>ANNA</v>
          </cell>
          <cell r="D108" t="str">
            <v>ND</v>
          </cell>
          <cell r="E108" t="str">
            <v>EP3</v>
          </cell>
          <cell r="F108" t="str">
            <v>EP</v>
          </cell>
          <cell r="G108">
            <v>38553</v>
          </cell>
          <cell r="H108" t="str">
            <v>040</v>
          </cell>
          <cell r="I108" t="str">
            <v>Cessazione</v>
          </cell>
          <cell r="J108" t="str">
            <v>0029</v>
          </cell>
          <cell r="K108" t="str">
            <v>Cessato (passaggio ad altro ruolo)</v>
          </cell>
        </row>
        <row r="109">
          <cell r="A109">
            <v>5243</v>
          </cell>
          <cell r="B109" t="str">
            <v>ARGANINI</v>
          </cell>
          <cell r="C109" t="str">
            <v>LUISA</v>
          </cell>
          <cell r="D109" t="str">
            <v>ND</v>
          </cell>
          <cell r="E109" t="str">
            <v>EP5</v>
          </cell>
          <cell r="G109">
            <v>38565</v>
          </cell>
          <cell r="H109" t="str">
            <v>040</v>
          </cell>
          <cell r="I109" t="str">
            <v>Cessazione</v>
          </cell>
          <cell r="J109" t="str">
            <v>0105</v>
          </cell>
          <cell r="K109" t="str">
            <v>Cessazione oltre il limite di eta'</v>
          </cell>
        </row>
        <row r="110">
          <cell r="A110">
            <v>11028</v>
          </cell>
          <cell r="B110" t="str">
            <v>BENCI</v>
          </cell>
          <cell r="C110" t="str">
            <v>LAURA</v>
          </cell>
          <cell r="D110" t="str">
            <v>ND</v>
          </cell>
          <cell r="E110" t="str">
            <v>C 4</v>
          </cell>
          <cell r="F110" t="str">
            <v>C</v>
          </cell>
          <cell r="G110">
            <v>38565</v>
          </cell>
          <cell r="H110" t="str">
            <v>040</v>
          </cell>
          <cell r="I110" t="str">
            <v>Cessazione</v>
          </cell>
          <cell r="J110" t="str">
            <v>0022</v>
          </cell>
          <cell r="K110" t="str">
            <v>Dimissionario</v>
          </cell>
        </row>
        <row r="111">
          <cell r="A111">
            <v>99767</v>
          </cell>
          <cell r="B111" t="str">
            <v>SABATINI</v>
          </cell>
          <cell r="C111" t="str">
            <v>MAURO</v>
          </cell>
          <cell r="D111" t="str">
            <v>ND</v>
          </cell>
          <cell r="E111" t="str">
            <v>C 1</v>
          </cell>
          <cell r="F111" t="str">
            <v>C</v>
          </cell>
          <cell r="G111">
            <v>38583</v>
          </cell>
          <cell r="H111" t="str">
            <v>040</v>
          </cell>
          <cell r="I111" t="str">
            <v>Cessazione</v>
          </cell>
          <cell r="J111" t="str">
            <v>0166</v>
          </cell>
          <cell r="K111" t="str">
            <v>Cessazione art.2 c.12 L 335/95</v>
          </cell>
        </row>
        <row r="112">
          <cell r="A112">
            <v>96315</v>
          </cell>
          <cell r="B112" t="str">
            <v>DE ROSA</v>
          </cell>
          <cell r="C112" t="str">
            <v>IRMA</v>
          </cell>
          <cell r="D112" t="str">
            <v>ND</v>
          </cell>
          <cell r="E112" t="str">
            <v>C 1</v>
          </cell>
          <cell r="F112" t="str">
            <v>C</v>
          </cell>
          <cell r="G112">
            <v>38596</v>
          </cell>
          <cell r="H112" t="str">
            <v>040</v>
          </cell>
          <cell r="I112" t="str">
            <v>Cessazione</v>
          </cell>
          <cell r="J112" t="str">
            <v>0022</v>
          </cell>
          <cell r="K112" t="str">
            <v>Dimissionario</v>
          </cell>
        </row>
        <row r="113">
          <cell r="A113">
            <v>13617</v>
          </cell>
          <cell r="B113" t="str">
            <v>BONI</v>
          </cell>
          <cell r="C113" t="str">
            <v>CLARA</v>
          </cell>
          <cell r="D113" t="str">
            <v>ND</v>
          </cell>
          <cell r="E113" t="str">
            <v>D 2</v>
          </cell>
          <cell r="F113" t="str">
            <v>D</v>
          </cell>
          <cell r="G113">
            <v>38626</v>
          </cell>
          <cell r="H113" t="str">
            <v>040</v>
          </cell>
          <cell r="I113" t="str">
            <v>Cessazione</v>
          </cell>
          <cell r="J113" t="str">
            <v>0022</v>
          </cell>
          <cell r="K113" t="str">
            <v>Dimissionario</v>
          </cell>
        </row>
        <row r="114">
          <cell r="A114">
            <v>100076</v>
          </cell>
          <cell r="B114" t="str">
            <v>FABBRI</v>
          </cell>
          <cell r="C114" t="str">
            <v>MARCO</v>
          </cell>
          <cell r="D114" t="str">
            <v>ND</v>
          </cell>
          <cell r="E114" t="str">
            <v>C 1</v>
          </cell>
          <cell r="F114" t="str">
            <v>C</v>
          </cell>
          <cell r="G114">
            <v>38626</v>
          </cell>
          <cell r="H114" t="str">
            <v>040</v>
          </cell>
          <cell r="I114" t="str">
            <v>Cessazione</v>
          </cell>
          <cell r="J114" t="str">
            <v>0816</v>
          </cell>
          <cell r="K114" t="str">
            <v>Cess.x pass. ad altra amm.x mob.intercomp. art.30 DL 165/01</v>
          </cell>
        </row>
        <row r="115">
          <cell r="A115">
            <v>96379</v>
          </cell>
          <cell r="B115" t="str">
            <v>GALLO</v>
          </cell>
          <cell r="C115" t="str">
            <v>ANNA</v>
          </cell>
          <cell r="D115" t="str">
            <v>ND</v>
          </cell>
          <cell r="E115" t="str">
            <v>C 1</v>
          </cell>
          <cell r="F115" t="str">
            <v>C</v>
          </cell>
          <cell r="G115">
            <v>38626</v>
          </cell>
          <cell r="H115" t="str">
            <v>015</v>
          </cell>
          <cell r="I115" t="str">
            <v>Trasferimento verso (con conguaglio)</v>
          </cell>
          <cell r="J115" t="str">
            <v>0141</v>
          </cell>
          <cell r="K115" t="str">
            <v>Cessato per trasf./assunzione altro ente</v>
          </cell>
        </row>
        <row r="116">
          <cell r="A116">
            <v>100417</v>
          </cell>
          <cell r="B116" t="str">
            <v>ANDORLINI</v>
          </cell>
          <cell r="C116" t="str">
            <v>ISABELLA</v>
          </cell>
          <cell r="D116" t="str">
            <v>ND</v>
          </cell>
          <cell r="E116" t="str">
            <v>EP4</v>
          </cell>
          <cell r="F116" t="str">
            <v>EP</v>
          </cell>
          <cell r="G116">
            <v>38652</v>
          </cell>
          <cell r="H116" t="str">
            <v>040</v>
          </cell>
          <cell r="I116" t="str">
            <v>Cessazione</v>
          </cell>
          <cell r="J116" t="str">
            <v>0116</v>
          </cell>
          <cell r="K116" t="str">
            <v>Cessato (passaggio ad altro ruolo presso altra Universita')</v>
          </cell>
        </row>
        <row r="117">
          <cell r="A117">
            <v>53309</v>
          </cell>
          <cell r="B117" t="str">
            <v>TORTORELLI</v>
          </cell>
          <cell r="C117" t="str">
            <v>PAOLA</v>
          </cell>
          <cell r="D117" t="str">
            <v>ND</v>
          </cell>
          <cell r="E117" t="str">
            <v>C 5</v>
          </cell>
          <cell r="F117" t="str">
            <v>C</v>
          </cell>
          <cell r="G117">
            <v>38657</v>
          </cell>
          <cell r="H117" t="str">
            <v>040</v>
          </cell>
          <cell r="I117" t="str">
            <v>Cessazione</v>
          </cell>
          <cell r="J117" t="str">
            <v>0022</v>
          </cell>
          <cell r="K117" t="str">
            <v>Dimissionario</v>
          </cell>
        </row>
        <row r="118">
          <cell r="A118">
            <v>100435</v>
          </cell>
          <cell r="B118" t="str">
            <v>MAIETTA</v>
          </cell>
          <cell r="C118" t="str">
            <v>PASQUALINA</v>
          </cell>
          <cell r="D118" t="str">
            <v>ND</v>
          </cell>
          <cell r="E118" t="str">
            <v>C 1</v>
          </cell>
          <cell r="F118" t="str">
            <v>C</v>
          </cell>
          <cell r="G118">
            <v>38671</v>
          </cell>
          <cell r="H118" t="str">
            <v>040</v>
          </cell>
          <cell r="I118" t="str">
            <v>Cessazione</v>
          </cell>
          <cell r="J118" t="str">
            <v>0022</v>
          </cell>
          <cell r="K118" t="str">
            <v>Dimissionario</v>
          </cell>
        </row>
        <row r="119">
          <cell r="A119">
            <v>73787</v>
          </cell>
          <cell r="B119" t="str">
            <v>BRICCOLI BATI</v>
          </cell>
          <cell r="C119" t="str">
            <v>ELVIRA</v>
          </cell>
          <cell r="D119" t="str">
            <v>ND</v>
          </cell>
          <cell r="E119" t="str">
            <v>D 4</v>
          </cell>
          <cell r="F119" t="str">
            <v>D</v>
          </cell>
          <cell r="G119">
            <v>38687</v>
          </cell>
          <cell r="H119" t="str">
            <v>040</v>
          </cell>
          <cell r="I119" t="str">
            <v>Cessazione</v>
          </cell>
          <cell r="J119" t="str">
            <v>0811</v>
          </cell>
          <cell r="K119" t="str">
            <v>Cessaz. per volontarie dimissioni (art. 2,  21^ c. L.335/95)</v>
          </cell>
        </row>
        <row r="120">
          <cell r="A120">
            <v>78582</v>
          </cell>
          <cell r="B120" t="str">
            <v>GRONDONI</v>
          </cell>
          <cell r="C120" t="str">
            <v>GRAZIA</v>
          </cell>
          <cell r="D120" t="str">
            <v>ND</v>
          </cell>
          <cell r="E120" t="str">
            <v>C 4</v>
          </cell>
          <cell r="F120" t="str">
            <v>C</v>
          </cell>
          <cell r="G120">
            <v>38687</v>
          </cell>
          <cell r="H120" t="str">
            <v>040</v>
          </cell>
          <cell r="I120" t="str">
            <v>Cessazione</v>
          </cell>
          <cell r="J120" t="str">
            <v>0816</v>
          </cell>
          <cell r="K120" t="str">
            <v>Cess.x pass. ad altra amm.x mob.intercomp. art.30 DL 165/01</v>
          </cell>
        </row>
        <row r="121">
          <cell r="A121">
            <v>100131</v>
          </cell>
          <cell r="B121" t="str">
            <v>LASTRUCCI</v>
          </cell>
          <cell r="C121" t="str">
            <v>GIULIA</v>
          </cell>
          <cell r="D121" t="str">
            <v>ND</v>
          </cell>
          <cell r="E121" t="str">
            <v>C 1</v>
          </cell>
          <cell r="F121" t="str">
            <v>C</v>
          </cell>
          <cell r="G121">
            <v>38687</v>
          </cell>
          <cell r="H121" t="str">
            <v>015</v>
          </cell>
          <cell r="I121" t="str">
            <v>Trasferimento verso (con conguaglio)</v>
          </cell>
          <cell r="J121" t="str">
            <v>0141</v>
          </cell>
          <cell r="K121" t="str">
            <v>Cessato per trasf./assunzione altro ente</v>
          </cell>
        </row>
        <row r="122">
          <cell r="A122">
            <v>17057</v>
          </cell>
          <cell r="B122" t="str">
            <v>PAPINI</v>
          </cell>
          <cell r="C122" t="str">
            <v>GIUSEPPE</v>
          </cell>
          <cell r="D122" t="str">
            <v>ND</v>
          </cell>
          <cell r="E122" t="str">
            <v>C 2</v>
          </cell>
          <cell r="G122">
            <v>38687</v>
          </cell>
          <cell r="H122" t="str">
            <v>040</v>
          </cell>
          <cell r="I122" t="str">
            <v>Cessazione</v>
          </cell>
          <cell r="J122" t="str">
            <v>0105</v>
          </cell>
          <cell r="K122" t="str">
            <v>Cessazione oltre il limite di eta'</v>
          </cell>
        </row>
        <row r="123">
          <cell r="A123">
            <v>99768</v>
          </cell>
          <cell r="B123" t="str">
            <v>RENZINI</v>
          </cell>
          <cell r="C123" t="str">
            <v>LORENZA</v>
          </cell>
          <cell r="D123" t="str">
            <v>ND</v>
          </cell>
          <cell r="E123" t="str">
            <v>C 2</v>
          </cell>
          <cell r="F123" t="str">
            <v>C</v>
          </cell>
          <cell r="G123">
            <v>38687</v>
          </cell>
          <cell r="H123" t="str">
            <v>040</v>
          </cell>
          <cell r="I123" t="str">
            <v>Cessazione</v>
          </cell>
          <cell r="J123" t="str">
            <v>0816</v>
          </cell>
          <cell r="K123" t="str">
            <v>Cess.x pass. ad altra amm.x mob.intercomp. art.30 DL 165/01</v>
          </cell>
        </row>
        <row r="124">
          <cell r="A124">
            <v>100243</v>
          </cell>
          <cell r="B124" t="str">
            <v>DE ANGELIS</v>
          </cell>
          <cell r="C124" t="str">
            <v>MONICA</v>
          </cell>
          <cell r="D124" t="str">
            <v>ND</v>
          </cell>
          <cell r="E124" t="str">
            <v>C 1</v>
          </cell>
          <cell r="F124" t="str">
            <v>C</v>
          </cell>
          <cell r="G124">
            <v>38702</v>
          </cell>
          <cell r="H124" t="str">
            <v>015</v>
          </cell>
          <cell r="I124" t="str">
            <v>Trasferimento verso (con conguaglio)</v>
          </cell>
          <cell r="J124" t="str">
            <v>0141</v>
          </cell>
          <cell r="K124" t="str">
            <v>Cessato per trasf./assunzione altro ente</v>
          </cell>
        </row>
        <row r="125">
          <cell r="A125">
            <v>100031</v>
          </cell>
          <cell r="B125" t="str">
            <v>TRUZZI</v>
          </cell>
          <cell r="C125" t="str">
            <v>ISABELLA</v>
          </cell>
          <cell r="D125" t="str">
            <v>ND</v>
          </cell>
          <cell r="E125" t="str">
            <v>C 1</v>
          </cell>
          <cell r="F125" t="str">
            <v>C</v>
          </cell>
          <cell r="G125">
            <v>38707</v>
          </cell>
          <cell r="H125" t="str">
            <v>040</v>
          </cell>
          <cell r="I125" t="str">
            <v>Cessazione</v>
          </cell>
          <cell r="J125" t="str">
            <v>0816</v>
          </cell>
          <cell r="K125" t="str">
            <v>Cess.x pass. ad altra amm.x mob.intercomp. art.30 DL 165/01</v>
          </cell>
        </row>
        <row r="126">
          <cell r="A126">
            <v>95951</v>
          </cell>
          <cell r="B126" t="str">
            <v>BENEDETTI</v>
          </cell>
          <cell r="C126" t="str">
            <v>MASSIMO</v>
          </cell>
          <cell r="D126" t="str">
            <v>ND</v>
          </cell>
          <cell r="E126" t="str">
            <v>EP3</v>
          </cell>
          <cell r="F126" t="str">
            <v>EP</v>
          </cell>
          <cell r="G126">
            <v>38715</v>
          </cell>
          <cell r="H126" t="str">
            <v>040</v>
          </cell>
          <cell r="I126" t="str">
            <v>Cessazione</v>
          </cell>
          <cell r="J126" t="str">
            <v>0029</v>
          </cell>
          <cell r="K126" t="str">
            <v>Cessato (passaggio ad altro ruolo)</v>
          </cell>
        </row>
        <row r="127">
          <cell r="A127">
            <v>9764</v>
          </cell>
          <cell r="B127" t="str">
            <v>FUSI</v>
          </cell>
          <cell r="C127" t="str">
            <v>PIERO</v>
          </cell>
          <cell r="D127" t="str">
            <v>ND</v>
          </cell>
          <cell r="E127" t="str">
            <v>D 4</v>
          </cell>
          <cell r="F127" t="str">
            <v>D</v>
          </cell>
          <cell r="G127">
            <v>38716</v>
          </cell>
          <cell r="H127" t="str">
            <v>040</v>
          </cell>
          <cell r="I127" t="str">
            <v>Cessazione</v>
          </cell>
          <cell r="J127" t="str">
            <v>0022</v>
          </cell>
          <cell r="K127" t="str">
            <v>Dimissionario</v>
          </cell>
        </row>
        <row r="128">
          <cell r="A128">
            <v>98042</v>
          </cell>
          <cell r="B128" t="str">
            <v>MARCHI</v>
          </cell>
          <cell r="C128" t="str">
            <v>CRISTINA</v>
          </cell>
          <cell r="D128" t="str">
            <v>ND</v>
          </cell>
          <cell r="E128" t="str">
            <v>C 1</v>
          </cell>
          <cell r="F128" t="str">
            <v>C</v>
          </cell>
          <cell r="G128">
            <v>38716</v>
          </cell>
          <cell r="H128" t="str">
            <v>040</v>
          </cell>
          <cell r="I128" t="str">
            <v>Cessazione</v>
          </cell>
          <cell r="J128" t="str">
            <v>0816</v>
          </cell>
          <cell r="K128" t="str">
            <v>Cess.x pass. ad altra amm.x mob.intercomp. art.30 DL 165/01</v>
          </cell>
        </row>
        <row r="129">
          <cell r="A129">
            <v>76362</v>
          </cell>
          <cell r="B129" t="str">
            <v>POLCHI</v>
          </cell>
          <cell r="C129" t="str">
            <v>ORIANO</v>
          </cell>
          <cell r="D129" t="str">
            <v>ND</v>
          </cell>
          <cell r="E129" t="str">
            <v>D 1</v>
          </cell>
          <cell r="F129" t="str">
            <v>D</v>
          </cell>
          <cell r="G129">
            <v>38717</v>
          </cell>
          <cell r="H129" t="str">
            <v>040</v>
          </cell>
          <cell r="I129" t="str">
            <v>Cessazione</v>
          </cell>
          <cell r="J129" t="str">
            <v>0022</v>
          </cell>
          <cell r="K129" t="str">
            <v>Dimissionario</v>
          </cell>
        </row>
        <row r="131">
          <cell r="C131" t="str">
            <v>CESSAZIONI 2005</v>
          </cell>
          <cell r="D131" t="str">
            <v>QUANTITA'</v>
          </cell>
        </row>
        <row r="132">
          <cell r="C132" t="str">
            <v>B</v>
          </cell>
          <cell r="D132">
            <v>2</v>
          </cell>
        </row>
        <row r="133">
          <cell r="C133" t="str">
            <v>C</v>
          </cell>
          <cell r="D133">
            <v>27</v>
          </cell>
        </row>
        <row r="134">
          <cell r="C134" t="str">
            <v>D</v>
          </cell>
          <cell r="D134">
            <v>19</v>
          </cell>
        </row>
        <row r="135">
          <cell r="C135" t="str">
            <v>EP</v>
          </cell>
          <cell r="D135">
            <v>17</v>
          </cell>
        </row>
        <row r="136">
          <cell r="C136" t="str">
            <v>TOTALE</v>
          </cell>
          <cell r="D136">
            <v>65</v>
          </cell>
        </row>
        <row r="137">
          <cell r="A137" t="str">
            <v>ANNO 2006</v>
          </cell>
        </row>
        <row r="138">
          <cell r="A138" t="str">
            <v>MATRICOLA</v>
          </cell>
          <cell r="B138" t="str">
            <v>COGNOME</v>
          </cell>
          <cell r="C138" t="str">
            <v>NOME</v>
          </cell>
          <cell r="D138" t="str">
            <v>RUOLO</v>
          </cell>
          <cell r="E138" t="str">
            <v>INQUADR</v>
          </cell>
          <cell r="F138" t="str">
            <v>CATEGORIA</v>
          </cell>
          <cell r="G138" t="str">
            <v>D_RAP_FIN</v>
          </cell>
          <cell r="H138" t="str">
            <v>EVENTO</v>
          </cell>
          <cell r="I138" t="str">
            <v>DEVENTO</v>
          </cell>
          <cell r="J138" t="str">
            <v>EVE_ATTIV</v>
          </cell>
          <cell r="K138" t="str">
            <v>DATTIVITA</v>
          </cell>
        </row>
        <row r="139">
          <cell r="A139">
            <v>100945</v>
          </cell>
          <cell r="B139" t="str">
            <v>BORRELLI</v>
          </cell>
          <cell r="C139" t="str">
            <v>CIRO</v>
          </cell>
          <cell r="D139" t="str">
            <v>ND</v>
          </cell>
          <cell r="E139" t="str">
            <v>D 1</v>
          </cell>
          <cell r="F139" t="str">
            <v>D</v>
          </cell>
          <cell r="G139">
            <v>38733</v>
          </cell>
          <cell r="H139" t="str">
            <v>015</v>
          </cell>
          <cell r="I139" t="str">
            <v>Trasferimento verso (con conguaglio)</v>
          </cell>
          <cell r="J139" t="str">
            <v>0141</v>
          </cell>
          <cell r="K139" t="str">
            <v>Cessato per trasf./assunzione altro ente</v>
          </cell>
        </row>
        <row r="140">
          <cell r="A140">
            <v>99766</v>
          </cell>
          <cell r="B140" t="str">
            <v>VISINI</v>
          </cell>
          <cell r="C140" t="str">
            <v>FRANCESCA</v>
          </cell>
          <cell r="D140" t="str">
            <v>ND</v>
          </cell>
          <cell r="E140" t="str">
            <v>C 2</v>
          </cell>
          <cell r="F140" t="str">
            <v>C</v>
          </cell>
          <cell r="G140">
            <v>38744</v>
          </cell>
          <cell r="I140" t="str">
            <v>Vincitore di concorso</v>
          </cell>
          <cell r="K140" t="str">
            <v>Vincitore di concorso</v>
          </cell>
        </row>
        <row r="141">
          <cell r="A141">
            <v>9021</v>
          </cell>
          <cell r="B141" t="str">
            <v>ARRIGHETTI</v>
          </cell>
          <cell r="C141" t="str">
            <v>GABBRIELLA</v>
          </cell>
          <cell r="D141" t="str">
            <v>ND</v>
          </cell>
          <cell r="E141" t="str">
            <v>D 2</v>
          </cell>
          <cell r="G141">
            <v>38749</v>
          </cell>
          <cell r="H141" t="str">
            <v>040</v>
          </cell>
          <cell r="I141" t="str">
            <v>Cessazione</v>
          </cell>
          <cell r="J141" t="str">
            <v>0105</v>
          </cell>
          <cell r="K141" t="str">
            <v>Cessazione oltre il limite di eta'</v>
          </cell>
        </row>
        <row r="142">
          <cell r="A142">
            <v>2701</v>
          </cell>
          <cell r="B142" t="str">
            <v>BIMBI</v>
          </cell>
          <cell r="C142" t="str">
            <v>FIORELLA</v>
          </cell>
          <cell r="D142" t="str">
            <v>ND</v>
          </cell>
          <cell r="E142" t="str">
            <v>D 4</v>
          </cell>
          <cell r="F142" t="str">
            <v>D</v>
          </cell>
          <cell r="G142">
            <v>38749</v>
          </cell>
          <cell r="H142" t="str">
            <v>040</v>
          </cell>
          <cell r="I142" t="str">
            <v>Cessazione</v>
          </cell>
          <cell r="J142" t="str">
            <v>0022</v>
          </cell>
          <cell r="K142" t="str">
            <v>Dimissionario</v>
          </cell>
        </row>
        <row r="143">
          <cell r="A143">
            <v>99082</v>
          </cell>
          <cell r="B143" t="str">
            <v>CAGGIATI</v>
          </cell>
          <cell r="C143" t="str">
            <v>STEFANIA</v>
          </cell>
          <cell r="D143" t="str">
            <v>ND</v>
          </cell>
          <cell r="E143" t="str">
            <v>C 1</v>
          </cell>
          <cell r="F143" t="str">
            <v>C</v>
          </cell>
          <cell r="G143">
            <v>38749</v>
          </cell>
          <cell r="I143" t="str">
            <v>Vincitore di concorso</v>
          </cell>
          <cell r="K143" t="str">
            <v>Vincitore di concorso</v>
          </cell>
        </row>
        <row r="144">
          <cell r="A144">
            <v>35615</v>
          </cell>
          <cell r="B144" t="str">
            <v>CURRADI</v>
          </cell>
          <cell r="C144" t="str">
            <v>CARLO</v>
          </cell>
          <cell r="D144" t="str">
            <v>ND</v>
          </cell>
          <cell r="E144" t="str">
            <v>EP2</v>
          </cell>
          <cell r="F144" t="str">
            <v>EP</v>
          </cell>
          <cell r="G144">
            <v>38749</v>
          </cell>
          <cell r="H144" t="str">
            <v>040</v>
          </cell>
          <cell r="I144" t="str">
            <v>Cessazione</v>
          </cell>
          <cell r="J144" t="str">
            <v>0022</v>
          </cell>
          <cell r="K144" t="str">
            <v>Dimissionario</v>
          </cell>
        </row>
        <row r="145">
          <cell r="A145">
            <v>22484</v>
          </cell>
          <cell r="B145" t="str">
            <v>GIANLORENZI</v>
          </cell>
          <cell r="C145" t="str">
            <v>OSVALDA</v>
          </cell>
          <cell r="D145" t="str">
            <v>ND</v>
          </cell>
          <cell r="E145" t="str">
            <v>C 2</v>
          </cell>
          <cell r="G145">
            <v>38749</v>
          </cell>
          <cell r="H145" t="str">
            <v>040</v>
          </cell>
          <cell r="I145" t="str">
            <v>Cessazione</v>
          </cell>
          <cell r="J145" t="str">
            <v>0105</v>
          </cell>
          <cell r="K145" t="str">
            <v>Cessazione oltre il limite di eta'</v>
          </cell>
        </row>
        <row r="146">
          <cell r="A146">
            <v>15394</v>
          </cell>
          <cell r="B146" t="str">
            <v>MORI</v>
          </cell>
          <cell r="C146" t="str">
            <v>BRUNO</v>
          </cell>
          <cell r="D146" t="str">
            <v>ND</v>
          </cell>
          <cell r="E146" t="str">
            <v>EP2</v>
          </cell>
          <cell r="F146" t="str">
            <v>EP</v>
          </cell>
          <cell r="G146">
            <v>38749</v>
          </cell>
          <cell r="H146" t="str">
            <v>040</v>
          </cell>
          <cell r="I146" t="str">
            <v>Cessazione</v>
          </cell>
          <cell r="J146" t="str">
            <v>0022</v>
          </cell>
          <cell r="K146" t="str">
            <v>Dimissionario</v>
          </cell>
        </row>
        <row r="147">
          <cell r="A147">
            <v>83119</v>
          </cell>
          <cell r="B147" t="str">
            <v>CASINI</v>
          </cell>
          <cell r="C147" t="str">
            <v>CLAUDIA</v>
          </cell>
          <cell r="D147" t="str">
            <v>ND</v>
          </cell>
          <cell r="E147" t="str">
            <v>C 4</v>
          </cell>
          <cell r="F147" t="str">
            <v>C</v>
          </cell>
          <cell r="G147">
            <v>38754</v>
          </cell>
          <cell r="H147" t="str">
            <v>040</v>
          </cell>
          <cell r="I147" t="str">
            <v>Cessazione</v>
          </cell>
          <cell r="J147" t="str">
            <v>0816</v>
          </cell>
          <cell r="K147" t="str">
            <v>Cess.x pass. ad altra amm.x mob.intercomp. art.30 DL 165/01</v>
          </cell>
        </row>
        <row r="148">
          <cell r="A148">
            <v>100081</v>
          </cell>
          <cell r="B148" t="str">
            <v>DI BELLA</v>
          </cell>
          <cell r="C148" t="str">
            <v>SARA</v>
          </cell>
          <cell r="D148" t="str">
            <v>ND</v>
          </cell>
          <cell r="E148" t="str">
            <v>C 1</v>
          </cell>
          <cell r="F148" t="str">
            <v>C</v>
          </cell>
          <cell r="G148">
            <v>38758</v>
          </cell>
          <cell r="H148" t="str">
            <v>040</v>
          </cell>
          <cell r="I148" t="str">
            <v>Cessazione</v>
          </cell>
          <cell r="J148" t="str">
            <v>0816</v>
          </cell>
          <cell r="K148" t="str">
            <v>Cess.x pass. ad altra amm.x mob.intercomp. art.30 DL 165/01</v>
          </cell>
        </row>
        <row r="149">
          <cell r="A149">
            <v>100434</v>
          </cell>
          <cell r="B149" t="str">
            <v>SAULINO</v>
          </cell>
          <cell r="C149" t="str">
            <v>ANDREA</v>
          </cell>
          <cell r="D149" t="str">
            <v>ND</v>
          </cell>
          <cell r="E149" t="str">
            <v>C 1</v>
          </cell>
          <cell r="F149" t="str">
            <v>C</v>
          </cell>
          <cell r="G149">
            <v>38792</v>
          </cell>
          <cell r="H149" t="str">
            <v>015</v>
          </cell>
          <cell r="I149" t="str">
            <v>Trasferimento verso (con conguaglio)</v>
          </cell>
          <cell r="J149" t="str">
            <v>0141</v>
          </cell>
          <cell r="K149" t="str">
            <v>Cessato per trasf./assunzione altro ente</v>
          </cell>
        </row>
        <row r="150">
          <cell r="A150">
            <v>95890</v>
          </cell>
          <cell r="B150" t="str">
            <v>TREVISAN</v>
          </cell>
          <cell r="C150" t="str">
            <v>CECILIA</v>
          </cell>
          <cell r="D150" t="str">
            <v>ND</v>
          </cell>
          <cell r="E150" t="str">
            <v>D 3</v>
          </cell>
          <cell r="F150" t="str">
            <v>D</v>
          </cell>
          <cell r="G150">
            <v>38792</v>
          </cell>
          <cell r="H150" t="str">
            <v>040</v>
          </cell>
          <cell r="I150" t="str">
            <v>Cessazione</v>
          </cell>
          <cell r="J150" t="str">
            <v>0142</v>
          </cell>
          <cell r="K150" t="str">
            <v>Deceduto (con cong.fiscale)</v>
          </cell>
        </row>
        <row r="151">
          <cell r="A151">
            <v>100420</v>
          </cell>
          <cell r="B151" t="str">
            <v>MORELLI</v>
          </cell>
          <cell r="C151" t="str">
            <v>FEDERICO</v>
          </cell>
          <cell r="D151" t="str">
            <v>ND</v>
          </cell>
          <cell r="E151" t="str">
            <v>EP5</v>
          </cell>
          <cell r="F151" t="str">
            <v>EP</v>
          </cell>
          <cell r="G151">
            <v>38801</v>
          </cell>
          <cell r="H151" t="str">
            <v>040</v>
          </cell>
          <cell r="I151" t="str">
            <v>Cessazione</v>
          </cell>
          <cell r="J151" t="str">
            <v>0022</v>
          </cell>
          <cell r="K151" t="str">
            <v>Dimissionario</v>
          </cell>
        </row>
        <row r="152">
          <cell r="A152">
            <v>100087</v>
          </cell>
          <cell r="B152" t="str">
            <v>ANDREOZZI</v>
          </cell>
          <cell r="C152" t="str">
            <v>SANTA</v>
          </cell>
          <cell r="D152" t="str">
            <v>ND</v>
          </cell>
          <cell r="E152" t="str">
            <v>C 1</v>
          </cell>
          <cell r="F152" t="str">
            <v>C</v>
          </cell>
          <cell r="G152">
            <v>38808</v>
          </cell>
          <cell r="H152" t="str">
            <v>015</v>
          </cell>
          <cell r="I152" t="str">
            <v>Trasferimento verso (con conguaglio)</v>
          </cell>
          <cell r="J152" t="str">
            <v>0141</v>
          </cell>
          <cell r="K152" t="str">
            <v>Cessato per trasf./assunzione altro ente</v>
          </cell>
        </row>
        <row r="153">
          <cell r="A153">
            <v>21674</v>
          </cell>
          <cell r="B153" t="str">
            <v>APOLLONI</v>
          </cell>
          <cell r="C153" t="str">
            <v>GRAZIA</v>
          </cell>
          <cell r="D153" t="str">
            <v>ND</v>
          </cell>
          <cell r="E153" t="str">
            <v>C 2</v>
          </cell>
          <cell r="F153" t="str">
            <v>C</v>
          </cell>
          <cell r="G153">
            <v>38808</v>
          </cell>
          <cell r="H153" t="str">
            <v>040</v>
          </cell>
          <cell r="I153" t="str">
            <v>Cessazione</v>
          </cell>
          <cell r="J153" t="str">
            <v>0003</v>
          </cell>
          <cell r="K153" t="str">
            <v>Collocato a riposo</v>
          </cell>
        </row>
        <row r="154">
          <cell r="A154">
            <v>3728</v>
          </cell>
          <cell r="B154" t="str">
            <v>BRUNETTI</v>
          </cell>
          <cell r="C154" t="str">
            <v>BRUNO</v>
          </cell>
          <cell r="D154" t="str">
            <v>ND</v>
          </cell>
          <cell r="E154" t="str">
            <v>D 4</v>
          </cell>
          <cell r="F154" t="str">
            <v>D</v>
          </cell>
          <cell r="G154">
            <v>38808</v>
          </cell>
          <cell r="H154" t="str">
            <v>040</v>
          </cell>
          <cell r="I154" t="str">
            <v>Cessazione</v>
          </cell>
          <cell r="J154" t="str">
            <v>0022</v>
          </cell>
          <cell r="K154" t="str">
            <v>Dimissionario</v>
          </cell>
        </row>
        <row r="155">
          <cell r="A155">
            <v>71279</v>
          </cell>
          <cell r="B155" t="str">
            <v>RONTINI</v>
          </cell>
          <cell r="C155" t="str">
            <v>ORIETTA</v>
          </cell>
          <cell r="D155" t="str">
            <v>ND</v>
          </cell>
          <cell r="E155" t="str">
            <v>D 2</v>
          </cell>
          <cell r="F155" t="str">
            <v>D</v>
          </cell>
          <cell r="G155">
            <v>38808</v>
          </cell>
          <cell r="H155" t="str">
            <v>040</v>
          </cell>
          <cell r="I155" t="str">
            <v>Cessazione</v>
          </cell>
          <cell r="J155" t="str">
            <v>0022</v>
          </cell>
          <cell r="K155" t="str">
            <v>Dimissionario</v>
          </cell>
        </row>
        <row r="156">
          <cell r="A156">
            <v>19677</v>
          </cell>
          <cell r="B156" t="str">
            <v>SALETTI</v>
          </cell>
          <cell r="C156" t="str">
            <v>LEDA</v>
          </cell>
          <cell r="D156" t="str">
            <v>ND</v>
          </cell>
          <cell r="E156" t="str">
            <v>D 4</v>
          </cell>
          <cell r="F156" t="str">
            <v>D</v>
          </cell>
          <cell r="G156">
            <v>38808</v>
          </cell>
          <cell r="H156" t="str">
            <v>040</v>
          </cell>
          <cell r="I156" t="str">
            <v>Cessazione</v>
          </cell>
          <cell r="J156" t="str">
            <v>0022</v>
          </cell>
          <cell r="K156" t="str">
            <v>Dimissionario</v>
          </cell>
        </row>
        <row r="157">
          <cell r="A157">
            <v>22727</v>
          </cell>
          <cell r="B157" t="str">
            <v>GENSINI</v>
          </cell>
          <cell r="C157" t="str">
            <v>GIULIANA</v>
          </cell>
          <cell r="D157" t="str">
            <v>ND</v>
          </cell>
          <cell r="E157" t="str">
            <v>D 3</v>
          </cell>
          <cell r="F157" t="str">
            <v>D</v>
          </cell>
          <cell r="G157">
            <v>38817</v>
          </cell>
          <cell r="H157" t="str">
            <v>040</v>
          </cell>
          <cell r="I157" t="str">
            <v>Cessazione</v>
          </cell>
          <cell r="J157" t="str">
            <v>0022</v>
          </cell>
          <cell r="K157" t="str">
            <v>Dimissionario</v>
          </cell>
        </row>
        <row r="158">
          <cell r="A158">
            <v>73356</v>
          </cell>
          <cell r="B158" t="str">
            <v>SERRESI</v>
          </cell>
          <cell r="C158" t="str">
            <v>FIORELLA</v>
          </cell>
          <cell r="D158" t="str">
            <v>ND</v>
          </cell>
          <cell r="E158" t="str">
            <v>D 1</v>
          </cell>
          <cell r="F158" t="str">
            <v>D</v>
          </cell>
          <cell r="G158">
            <v>38838</v>
          </cell>
          <cell r="H158" t="str">
            <v>040</v>
          </cell>
          <cell r="I158" t="str">
            <v>Cessazione</v>
          </cell>
          <cell r="J158" t="str">
            <v>0022</v>
          </cell>
          <cell r="K158" t="str">
            <v>Dimissionario</v>
          </cell>
        </row>
        <row r="159">
          <cell r="A159">
            <v>29311</v>
          </cell>
          <cell r="B159" t="str">
            <v>FIALA'</v>
          </cell>
          <cell r="C159" t="str">
            <v>GIUSEPPE</v>
          </cell>
          <cell r="D159" t="str">
            <v>ND</v>
          </cell>
          <cell r="E159" t="str">
            <v>EP 4</v>
          </cell>
          <cell r="F159" t="str">
            <v>EP</v>
          </cell>
          <cell r="G159">
            <v>38839</v>
          </cell>
          <cell r="H159" t="str">
            <v>040</v>
          </cell>
          <cell r="I159" t="str">
            <v>Cessazione</v>
          </cell>
          <cell r="J159" t="str">
            <v>0029</v>
          </cell>
          <cell r="K159" t="str">
            <v>Cessato (passaggio ad altro ruolo)</v>
          </cell>
        </row>
        <row r="160">
          <cell r="A160">
            <v>1184</v>
          </cell>
          <cell r="B160" t="str">
            <v>BANDINI</v>
          </cell>
          <cell r="C160" t="str">
            <v>FIORELLA</v>
          </cell>
          <cell r="D160" t="str">
            <v>ND</v>
          </cell>
          <cell r="E160" t="str">
            <v>D 2</v>
          </cell>
          <cell r="F160" t="str">
            <v>D</v>
          </cell>
          <cell r="G160">
            <v>38869</v>
          </cell>
          <cell r="H160" t="str">
            <v>040</v>
          </cell>
          <cell r="I160" t="str">
            <v>Cessazione</v>
          </cell>
          <cell r="J160" t="str">
            <v>0022</v>
          </cell>
          <cell r="K160" t="str">
            <v>Dimissionario</v>
          </cell>
        </row>
        <row r="161">
          <cell r="A161">
            <v>35608</v>
          </cell>
          <cell r="B161" t="str">
            <v>CATANIA</v>
          </cell>
          <cell r="C161" t="str">
            <v>MARIGRAZIA</v>
          </cell>
          <cell r="D161" t="str">
            <v>ND</v>
          </cell>
          <cell r="E161" t="str">
            <v>D 3</v>
          </cell>
          <cell r="F161" t="str">
            <v>D</v>
          </cell>
          <cell r="G161">
            <v>38869</v>
          </cell>
          <cell r="H161" t="str">
            <v>040</v>
          </cell>
          <cell r="I161" t="str">
            <v>Cessazione</v>
          </cell>
          <cell r="J161" t="str">
            <v>0029</v>
          </cell>
          <cell r="K161" t="str">
            <v>Cessato (passaggio ad altro ruolo)</v>
          </cell>
        </row>
        <row r="162">
          <cell r="A162">
            <v>77158</v>
          </cell>
          <cell r="B162" t="str">
            <v>GARIBOTTI</v>
          </cell>
          <cell r="C162" t="str">
            <v>SILVIA</v>
          </cell>
          <cell r="D162" t="str">
            <v>ND</v>
          </cell>
          <cell r="E162" t="str">
            <v>EP2</v>
          </cell>
          <cell r="F162" t="str">
            <v>EP</v>
          </cell>
          <cell r="G162">
            <v>38869</v>
          </cell>
          <cell r="H162" t="str">
            <v>040</v>
          </cell>
          <cell r="I162" t="str">
            <v>Cessazione</v>
          </cell>
          <cell r="J162" t="str">
            <v>0029</v>
          </cell>
          <cell r="K162" t="str">
            <v>Cessato (passaggio ad altro ruolo)</v>
          </cell>
        </row>
        <row r="163">
          <cell r="A163">
            <v>84886</v>
          </cell>
          <cell r="B163" t="str">
            <v>INGLIS</v>
          </cell>
          <cell r="C163" t="str">
            <v>BARBARA</v>
          </cell>
          <cell r="D163" t="str">
            <v>ND</v>
          </cell>
          <cell r="E163" t="str">
            <v>C 5</v>
          </cell>
          <cell r="F163" t="str">
            <v>C</v>
          </cell>
          <cell r="G163">
            <v>38869</v>
          </cell>
          <cell r="H163" t="str">
            <v>040</v>
          </cell>
          <cell r="I163" t="str">
            <v>Cessazione</v>
          </cell>
          <cell r="J163" t="str">
            <v>0022</v>
          </cell>
          <cell r="K163" t="str">
            <v>Dimissionario</v>
          </cell>
        </row>
        <row r="164">
          <cell r="A164">
            <v>96386</v>
          </cell>
          <cell r="B164" t="str">
            <v>MIGLIARINI</v>
          </cell>
          <cell r="C164" t="str">
            <v>SIMONE</v>
          </cell>
          <cell r="D164" t="str">
            <v>ND</v>
          </cell>
          <cell r="E164" t="str">
            <v>D 3</v>
          </cell>
          <cell r="F164" t="str">
            <v>D</v>
          </cell>
          <cell r="G164">
            <v>38869</v>
          </cell>
          <cell r="H164" t="str">
            <v>040</v>
          </cell>
          <cell r="I164" t="str">
            <v>Cessazione</v>
          </cell>
          <cell r="J164" t="str">
            <v>0029</v>
          </cell>
          <cell r="K164" t="str">
            <v>Cessato (passaggio ad altro ruolo)</v>
          </cell>
        </row>
        <row r="165">
          <cell r="A165">
            <v>11161</v>
          </cell>
          <cell r="B165" t="str">
            <v>GORI</v>
          </cell>
          <cell r="C165" t="str">
            <v>MARIA GRAZIA</v>
          </cell>
          <cell r="D165" t="str">
            <v>ND</v>
          </cell>
          <cell r="E165" t="str">
            <v>D 4</v>
          </cell>
          <cell r="F165" t="str">
            <v>D</v>
          </cell>
          <cell r="G165">
            <v>38898</v>
          </cell>
          <cell r="H165" t="str">
            <v>040</v>
          </cell>
          <cell r="I165" t="str">
            <v>Cessazione</v>
          </cell>
          <cell r="J165" t="str">
            <v>0811</v>
          </cell>
          <cell r="K165" t="str">
            <v>Cessaz. per volontarie dimissioni (art. 2,  21^ c. L.335/95)</v>
          </cell>
        </row>
        <row r="166">
          <cell r="A166">
            <v>9452</v>
          </cell>
          <cell r="B166" t="str">
            <v>FRANCHI MICHELI</v>
          </cell>
          <cell r="C166" t="str">
            <v>SERGIO</v>
          </cell>
          <cell r="D166" t="str">
            <v>ND</v>
          </cell>
          <cell r="E166" t="str">
            <v>EP5</v>
          </cell>
          <cell r="F166" t="str">
            <v>EP</v>
          </cell>
          <cell r="G166">
            <v>38899</v>
          </cell>
          <cell r="H166" t="str">
            <v>040</v>
          </cell>
          <cell r="I166" t="str">
            <v>Cessazione</v>
          </cell>
          <cell r="J166" t="str">
            <v>0022</v>
          </cell>
          <cell r="K166" t="str">
            <v>Dimissionario</v>
          </cell>
        </row>
        <row r="167">
          <cell r="A167">
            <v>74735</v>
          </cell>
          <cell r="B167" t="str">
            <v>MONTAGNANI</v>
          </cell>
          <cell r="C167" t="str">
            <v>MARA</v>
          </cell>
          <cell r="D167" t="str">
            <v>ND</v>
          </cell>
          <cell r="E167" t="str">
            <v>C 2</v>
          </cell>
          <cell r="F167" t="str">
            <v>C</v>
          </cell>
          <cell r="G167">
            <v>38899</v>
          </cell>
          <cell r="H167" t="str">
            <v>040</v>
          </cell>
          <cell r="I167" t="str">
            <v>Cessazione</v>
          </cell>
          <cell r="J167" t="str">
            <v>0811</v>
          </cell>
          <cell r="K167" t="str">
            <v>Cessaz. per volontarie dimissioni (art. 2,  21^ c. L.335/95)</v>
          </cell>
        </row>
        <row r="168">
          <cell r="A168">
            <v>83157</v>
          </cell>
          <cell r="B168" t="str">
            <v>TOCI DEL MEDICO</v>
          </cell>
          <cell r="C168" t="str">
            <v>MARZIA</v>
          </cell>
          <cell r="D168" t="str">
            <v>ND</v>
          </cell>
          <cell r="E168" t="str">
            <v>C 4</v>
          </cell>
          <cell r="F168" t="str">
            <v>C</v>
          </cell>
          <cell r="G168">
            <v>38899</v>
          </cell>
          <cell r="H168" t="str">
            <v>040</v>
          </cell>
          <cell r="I168" t="str">
            <v>Cessazione</v>
          </cell>
          <cell r="J168" t="str">
            <v>0022</v>
          </cell>
          <cell r="K168" t="str">
            <v>Dimissionario</v>
          </cell>
        </row>
        <row r="169">
          <cell r="A169">
            <v>96460</v>
          </cell>
          <cell r="B169" t="str">
            <v>CRUCIANI FABOZZI</v>
          </cell>
          <cell r="C169" t="str">
            <v>JESSICA</v>
          </cell>
          <cell r="D169" t="str">
            <v>ND</v>
          </cell>
          <cell r="E169" t="str">
            <v>D 1</v>
          </cell>
          <cell r="F169" t="str">
            <v>D</v>
          </cell>
          <cell r="G169">
            <v>38910</v>
          </cell>
          <cell r="I169" t="str">
            <v>Vincitore di concorso</v>
          </cell>
          <cell r="K169" t="str">
            <v>Vincitore di concorso</v>
          </cell>
        </row>
        <row r="170">
          <cell r="A170">
            <v>28813</v>
          </cell>
          <cell r="B170" t="str">
            <v>MAZZINI</v>
          </cell>
          <cell r="C170" t="str">
            <v>MENOTTI</v>
          </cell>
          <cell r="D170" t="str">
            <v>ND</v>
          </cell>
          <cell r="E170" t="str">
            <v>EP5</v>
          </cell>
          <cell r="G170">
            <v>38930</v>
          </cell>
          <cell r="H170" t="str">
            <v>040</v>
          </cell>
          <cell r="I170" t="str">
            <v>Cessazione</v>
          </cell>
          <cell r="J170" t="str">
            <v>0105</v>
          </cell>
          <cell r="K170" t="str">
            <v>Cessazione oltre il limite di eta'</v>
          </cell>
        </row>
        <row r="171">
          <cell r="A171">
            <v>23737</v>
          </cell>
          <cell r="B171" t="str">
            <v>ROMANELLI</v>
          </cell>
          <cell r="C171" t="str">
            <v>VANNA</v>
          </cell>
          <cell r="D171" t="str">
            <v>ND</v>
          </cell>
          <cell r="E171" t="str">
            <v>C 2</v>
          </cell>
          <cell r="F171" t="str">
            <v>C</v>
          </cell>
          <cell r="G171">
            <v>38930</v>
          </cell>
          <cell r="H171" t="str">
            <v>040</v>
          </cell>
          <cell r="I171" t="str">
            <v>Cessazione</v>
          </cell>
          <cell r="J171" t="str">
            <v>0003</v>
          </cell>
          <cell r="K171" t="str">
            <v>Collocato a riposo</v>
          </cell>
        </row>
        <row r="172">
          <cell r="A172">
            <v>100077</v>
          </cell>
          <cell r="B172" t="str">
            <v>DI DONATO</v>
          </cell>
          <cell r="C172" t="str">
            <v>MASSIMO</v>
          </cell>
          <cell r="D172" t="str">
            <v>ND</v>
          </cell>
          <cell r="E172" t="str">
            <v>C 1</v>
          </cell>
          <cell r="F172" t="str">
            <v>C</v>
          </cell>
          <cell r="G172">
            <v>38961</v>
          </cell>
          <cell r="H172" t="str">
            <v>015</v>
          </cell>
          <cell r="I172" t="str">
            <v>Trasferimento verso (con conguaglio)</v>
          </cell>
          <cell r="J172" t="str">
            <v>0141</v>
          </cell>
          <cell r="K172" t="str">
            <v>Cessato per trasf./assunzione altro ente</v>
          </cell>
        </row>
        <row r="173">
          <cell r="A173">
            <v>97126</v>
          </cell>
          <cell r="B173" t="str">
            <v>FLORIO</v>
          </cell>
          <cell r="C173" t="str">
            <v>PIER PAOLO</v>
          </cell>
          <cell r="D173" t="str">
            <v>ND</v>
          </cell>
          <cell r="E173" t="str">
            <v>D 3</v>
          </cell>
          <cell r="F173" t="str">
            <v>D</v>
          </cell>
          <cell r="G173">
            <v>38961</v>
          </cell>
          <cell r="H173" t="str">
            <v>040</v>
          </cell>
          <cell r="I173" t="str">
            <v>Cessazione</v>
          </cell>
          <cell r="J173" t="str">
            <v>0022</v>
          </cell>
          <cell r="K173" t="str">
            <v>Dimissionario</v>
          </cell>
        </row>
        <row r="174">
          <cell r="A174">
            <v>76186</v>
          </cell>
          <cell r="B174" t="str">
            <v>MASI</v>
          </cell>
          <cell r="C174" t="str">
            <v>BRUNO</v>
          </cell>
          <cell r="D174" t="str">
            <v>ND</v>
          </cell>
          <cell r="E174" t="str">
            <v>C 4</v>
          </cell>
          <cell r="F174" t="str">
            <v>C</v>
          </cell>
          <cell r="G174">
            <v>38961</v>
          </cell>
          <cell r="H174" t="str">
            <v>040</v>
          </cell>
          <cell r="I174" t="str">
            <v>Cessazione</v>
          </cell>
          <cell r="J174" t="str">
            <v>0811</v>
          </cell>
          <cell r="K174" t="str">
            <v>Cessaz. per volontarie dimissioni (art. 2,  21^ c. L.335/95)</v>
          </cell>
        </row>
        <row r="175">
          <cell r="A175">
            <v>99616</v>
          </cell>
          <cell r="B175" t="str">
            <v>MONTEMURRO</v>
          </cell>
          <cell r="C175" t="str">
            <v>FRANCESCO PAOLO</v>
          </cell>
          <cell r="D175" t="str">
            <v>ND</v>
          </cell>
          <cell r="E175" t="str">
            <v>C 1</v>
          </cell>
          <cell r="F175" t="str">
            <v>C</v>
          </cell>
          <cell r="G175">
            <v>38961</v>
          </cell>
          <cell r="H175" t="str">
            <v>015</v>
          </cell>
          <cell r="I175" t="str">
            <v>Trasferimento verso (con conguaglio)</v>
          </cell>
          <cell r="J175" t="str">
            <v>0141</v>
          </cell>
          <cell r="K175" t="str">
            <v>Cessato per trasf./assunzione altro ente</v>
          </cell>
        </row>
        <row r="176">
          <cell r="A176">
            <v>100477</v>
          </cell>
          <cell r="B176" t="str">
            <v>PANICUCCI</v>
          </cell>
          <cell r="C176" t="str">
            <v>LUCA</v>
          </cell>
          <cell r="D176" t="str">
            <v>ND</v>
          </cell>
          <cell r="E176" t="str">
            <v>C 1</v>
          </cell>
          <cell r="F176" t="str">
            <v>C</v>
          </cell>
          <cell r="G176">
            <v>38961</v>
          </cell>
          <cell r="H176" t="str">
            <v>040</v>
          </cell>
          <cell r="I176" t="str">
            <v>Cessazione</v>
          </cell>
          <cell r="J176" t="str">
            <v>0816</v>
          </cell>
          <cell r="K176" t="str">
            <v>Cess.x pass. ad altra amm.x mob.intercomp. art.30 DL 165/01</v>
          </cell>
        </row>
        <row r="177">
          <cell r="A177">
            <v>95616</v>
          </cell>
          <cell r="B177" t="str">
            <v>BURATTELLI</v>
          </cell>
          <cell r="C177" t="str">
            <v>CLAUDIA</v>
          </cell>
          <cell r="D177" t="str">
            <v>ND</v>
          </cell>
          <cell r="E177" t="str">
            <v>D 1</v>
          </cell>
          <cell r="F177" t="str">
            <v>D</v>
          </cell>
          <cell r="G177">
            <v>38978</v>
          </cell>
          <cell r="I177" t="str">
            <v>Vincitore di concorso</v>
          </cell>
          <cell r="K177" t="str">
            <v>Vincitore di concorso</v>
          </cell>
        </row>
        <row r="178">
          <cell r="A178">
            <v>97354</v>
          </cell>
          <cell r="B178" t="str">
            <v>CALZOLARI</v>
          </cell>
          <cell r="C178" t="str">
            <v>ANNA</v>
          </cell>
          <cell r="D178" t="str">
            <v>ND</v>
          </cell>
          <cell r="E178" t="str">
            <v>D 3</v>
          </cell>
          <cell r="F178" t="str">
            <v>D</v>
          </cell>
          <cell r="G178">
            <v>38983</v>
          </cell>
          <cell r="H178" t="str">
            <v>040</v>
          </cell>
          <cell r="I178" t="str">
            <v>Cessazione</v>
          </cell>
          <cell r="J178" t="str">
            <v>1044</v>
          </cell>
          <cell r="K178" t="str">
            <v>Risol.rapp.x superam. periodo conservazione posto - art.34 c</v>
          </cell>
        </row>
        <row r="179">
          <cell r="A179">
            <v>9157</v>
          </cell>
          <cell r="B179" t="str">
            <v>BENCINI</v>
          </cell>
          <cell r="C179" t="str">
            <v>ROBERTA</v>
          </cell>
          <cell r="D179" t="str">
            <v>ND</v>
          </cell>
          <cell r="E179" t="str">
            <v>D 2</v>
          </cell>
          <cell r="F179" t="str">
            <v>D</v>
          </cell>
          <cell r="G179">
            <v>38991</v>
          </cell>
          <cell r="H179" t="str">
            <v>040</v>
          </cell>
          <cell r="I179" t="str">
            <v>Cessazione</v>
          </cell>
          <cell r="J179" t="str">
            <v>0022</v>
          </cell>
          <cell r="K179" t="str">
            <v>Dimissionario</v>
          </cell>
        </row>
        <row r="180">
          <cell r="A180">
            <v>33488</v>
          </cell>
          <cell r="B180" t="str">
            <v>DONATO</v>
          </cell>
          <cell r="C180" t="str">
            <v>PAOLA</v>
          </cell>
          <cell r="D180" t="str">
            <v>ND</v>
          </cell>
          <cell r="E180" t="str">
            <v>D 4</v>
          </cell>
          <cell r="G180">
            <v>38991</v>
          </cell>
          <cell r="H180" t="str">
            <v>040</v>
          </cell>
          <cell r="I180" t="str">
            <v>Cessazione</v>
          </cell>
          <cell r="J180" t="str">
            <v>0105</v>
          </cell>
          <cell r="K180" t="str">
            <v>Cessazione oltre il limite di eta'</v>
          </cell>
        </row>
        <row r="181">
          <cell r="A181">
            <v>99217</v>
          </cell>
          <cell r="B181" t="str">
            <v>MARIANI</v>
          </cell>
          <cell r="C181" t="str">
            <v>MARIA CARMEN</v>
          </cell>
          <cell r="D181" t="str">
            <v>ND</v>
          </cell>
          <cell r="E181" t="str">
            <v>C 1</v>
          </cell>
          <cell r="F181" t="str">
            <v>C</v>
          </cell>
          <cell r="G181">
            <v>38991</v>
          </cell>
          <cell r="H181" t="str">
            <v>015</v>
          </cell>
          <cell r="I181" t="str">
            <v>Trasferimento verso (con conguaglio)</v>
          </cell>
          <cell r="J181" t="str">
            <v>0141</v>
          </cell>
          <cell r="K181" t="str">
            <v>Cessato per trasf./assunzione altro ente</v>
          </cell>
        </row>
        <row r="182">
          <cell r="A182">
            <v>64310</v>
          </cell>
          <cell r="B182" t="str">
            <v>PELLEGRINI</v>
          </cell>
          <cell r="C182" t="str">
            <v>MARIA GABRIELLA</v>
          </cell>
          <cell r="D182" t="str">
            <v>ND</v>
          </cell>
          <cell r="E182" t="str">
            <v>EP4</v>
          </cell>
          <cell r="F182" t="str">
            <v>EP</v>
          </cell>
          <cell r="G182">
            <v>38991</v>
          </cell>
          <cell r="H182" t="str">
            <v>040</v>
          </cell>
          <cell r="I182" t="str">
            <v>Cessazione</v>
          </cell>
          <cell r="J182" t="str">
            <v>0811</v>
          </cell>
          <cell r="K182" t="str">
            <v>Cessaz. per volontarie dimissioni (art. 2,  21^ c. L.335/95)</v>
          </cell>
        </row>
        <row r="183">
          <cell r="A183">
            <v>100943</v>
          </cell>
          <cell r="B183" t="str">
            <v>TORTORIELLO</v>
          </cell>
          <cell r="C183" t="str">
            <v>MARIA ROSARIA</v>
          </cell>
          <cell r="D183" t="str">
            <v>ND</v>
          </cell>
          <cell r="E183" t="str">
            <v>D 1</v>
          </cell>
          <cell r="F183" t="str">
            <v>D</v>
          </cell>
          <cell r="G183">
            <v>39006</v>
          </cell>
          <cell r="H183" t="str">
            <v>015</v>
          </cell>
          <cell r="I183" t="str">
            <v>Trasferimento verso (con conguaglio)</v>
          </cell>
          <cell r="J183" t="str">
            <v>0141</v>
          </cell>
          <cell r="K183" t="str">
            <v>Cessato per trasf./assunzione altro ente</v>
          </cell>
        </row>
        <row r="184">
          <cell r="A184">
            <v>96513</v>
          </cell>
          <cell r="B184" t="str">
            <v>BACCARI</v>
          </cell>
          <cell r="C184" t="str">
            <v>MARIA CATERINA</v>
          </cell>
          <cell r="D184" t="str">
            <v>ND</v>
          </cell>
          <cell r="E184" t="str">
            <v>C 2</v>
          </cell>
          <cell r="F184" t="str">
            <v>C</v>
          </cell>
          <cell r="G184">
            <v>39022</v>
          </cell>
          <cell r="H184" t="str">
            <v>040</v>
          </cell>
          <cell r="I184" t="str">
            <v>Cessazione</v>
          </cell>
          <cell r="J184" t="str">
            <v>0029</v>
          </cell>
          <cell r="K184" t="str">
            <v>Cessato (passaggio ad altro ruolo)</v>
          </cell>
        </row>
        <row r="185">
          <cell r="A185">
            <v>4202</v>
          </cell>
          <cell r="B185" t="str">
            <v>CITELLA</v>
          </cell>
          <cell r="C185" t="str">
            <v>MARIA GRAZIA</v>
          </cell>
          <cell r="D185" t="str">
            <v>ND</v>
          </cell>
          <cell r="E185" t="str">
            <v>D 2</v>
          </cell>
          <cell r="F185" t="str">
            <v>D</v>
          </cell>
          <cell r="G185">
            <v>39022</v>
          </cell>
          <cell r="H185" t="str">
            <v>040</v>
          </cell>
          <cell r="I185" t="str">
            <v>Cessazione</v>
          </cell>
          <cell r="J185" t="str">
            <v>0811</v>
          </cell>
          <cell r="K185" t="str">
            <v>Cessaz. per volontarie dimissioni (art. 2,  21^ c. L.335/95)</v>
          </cell>
        </row>
        <row r="186">
          <cell r="A186">
            <v>23670</v>
          </cell>
          <cell r="B186" t="str">
            <v>MAGNOLFI</v>
          </cell>
          <cell r="C186" t="str">
            <v>GRAZIELLA</v>
          </cell>
          <cell r="D186" t="str">
            <v>ND</v>
          </cell>
          <cell r="E186" t="str">
            <v>C 4</v>
          </cell>
          <cell r="F186" t="str">
            <v>C</v>
          </cell>
          <cell r="G186">
            <v>39022</v>
          </cell>
          <cell r="H186" t="str">
            <v>040</v>
          </cell>
          <cell r="I186" t="str">
            <v>Cessazione</v>
          </cell>
          <cell r="J186" t="str">
            <v>0003</v>
          </cell>
          <cell r="K186" t="str">
            <v>Collocato a riposo</v>
          </cell>
        </row>
        <row r="187">
          <cell r="A187">
            <v>87092</v>
          </cell>
          <cell r="B187" t="str">
            <v>NEDIANI</v>
          </cell>
          <cell r="C187" t="str">
            <v>CHIARA</v>
          </cell>
          <cell r="D187" t="str">
            <v>ND</v>
          </cell>
          <cell r="E187" t="str">
            <v>D 3</v>
          </cell>
          <cell r="F187" t="str">
            <v>D</v>
          </cell>
          <cell r="G187">
            <v>39022</v>
          </cell>
          <cell r="H187" t="str">
            <v>040</v>
          </cell>
          <cell r="I187" t="str">
            <v>Cessazione</v>
          </cell>
          <cell r="J187" t="str">
            <v>0029</v>
          </cell>
          <cell r="K187" t="str">
            <v>Cessato (passaggio ad altro ruolo)</v>
          </cell>
        </row>
        <row r="188">
          <cell r="A188">
            <v>95963</v>
          </cell>
          <cell r="B188" t="str">
            <v>ANDRENELLI</v>
          </cell>
          <cell r="C188" t="str">
            <v>LUISA</v>
          </cell>
          <cell r="D188" t="str">
            <v>ND</v>
          </cell>
          <cell r="E188" t="str">
            <v>C 4</v>
          </cell>
          <cell r="F188" t="str">
            <v>C</v>
          </cell>
          <cell r="G188">
            <v>39048</v>
          </cell>
          <cell r="I188" t="str">
            <v>Vincitore di concorso</v>
          </cell>
          <cell r="K188" t="str">
            <v>Vincitore di concorso</v>
          </cell>
        </row>
        <row r="189">
          <cell r="A189">
            <v>101547</v>
          </cell>
          <cell r="B189" t="str">
            <v>GLIATTA</v>
          </cell>
          <cell r="C189" t="str">
            <v>TERESA</v>
          </cell>
          <cell r="D189" t="str">
            <v>ND</v>
          </cell>
          <cell r="E189" t="str">
            <v>EP1</v>
          </cell>
          <cell r="F189" t="str">
            <v>EP</v>
          </cell>
          <cell r="G189">
            <v>39048</v>
          </cell>
          <cell r="H189" t="str">
            <v>040</v>
          </cell>
          <cell r="I189" t="str">
            <v>Cessazione</v>
          </cell>
          <cell r="J189" t="str">
            <v>0291</v>
          </cell>
          <cell r="K189" t="str">
            <v>Recesso motivato dell'Amminis.dal rapp. lavoro (art. 17, c6</v>
          </cell>
        </row>
        <row r="190">
          <cell r="A190">
            <v>28732</v>
          </cell>
          <cell r="B190" t="str">
            <v>BORRI</v>
          </cell>
          <cell r="C190" t="str">
            <v>MARCO</v>
          </cell>
          <cell r="D190" t="str">
            <v>ND</v>
          </cell>
          <cell r="E190" t="str">
            <v>EP5</v>
          </cell>
          <cell r="F190" t="str">
            <v>EP</v>
          </cell>
          <cell r="G190">
            <v>39051</v>
          </cell>
          <cell r="H190" t="str">
            <v>040</v>
          </cell>
          <cell r="I190" t="str">
            <v>Cessazione</v>
          </cell>
          <cell r="J190" t="str">
            <v>0022</v>
          </cell>
          <cell r="K190" t="str">
            <v>Dimissionario</v>
          </cell>
        </row>
        <row r="191">
          <cell r="A191">
            <v>97258</v>
          </cell>
          <cell r="B191" t="str">
            <v>BALDONI</v>
          </cell>
          <cell r="C191" t="str">
            <v>ANTONELLA</v>
          </cell>
          <cell r="D191" t="str">
            <v>ND</v>
          </cell>
          <cell r="E191" t="str">
            <v>D 3</v>
          </cell>
          <cell r="F191" t="str">
            <v>D</v>
          </cell>
          <cell r="G191">
            <v>39052</v>
          </cell>
          <cell r="H191" t="str">
            <v>015</v>
          </cell>
          <cell r="I191" t="str">
            <v>Trasferimento verso (con conguaglio)</v>
          </cell>
          <cell r="J191" t="str">
            <v>0141</v>
          </cell>
          <cell r="K191" t="str">
            <v>Cessato per trasf./assunzione altro ente</v>
          </cell>
        </row>
        <row r="192">
          <cell r="A192">
            <v>100073</v>
          </cell>
          <cell r="B192" t="str">
            <v>BRANCATI</v>
          </cell>
          <cell r="C192" t="str">
            <v>VITO</v>
          </cell>
          <cell r="D192" t="str">
            <v>ND</v>
          </cell>
          <cell r="E192" t="str">
            <v>C 1</v>
          </cell>
          <cell r="F192" t="str">
            <v>C</v>
          </cell>
          <cell r="G192">
            <v>39052</v>
          </cell>
          <cell r="H192" t="str">
            <v>015</v>
          </cell>
          <cell r="I192" t="str">
            <v>Trasferimento verso (con conguaglio)</v>
          </cell>
          <cell r="J192" t="str">
            <v>0141</v>
          </cell>
          <cell r="K192" t="str">
            <v>Cessato per trasf./assunzione altro ente</v>
          </cell>
        </row>
        <row r="193">
          <cell r="A193">
            <v>69546</v>
          </cell>
          <cell r="B193" t="str">
            <v>PERSIANI</v>
          </cell>
          <cell r="C193" t="str">
            <v>LIRIA</v>
          </cell>
          <cell r="D193" t="str">
            <v>ND</v>
          </cell>
          <cell r="E193" t="str">
            <v>C 4</v>
          </cell>
          <cell r="F193" t="str">
            <v>C</v>
          </cell>
          <cell r="G193">
            <v>39052</v>
          </cell>
          <cell r="H193" t="str">
            <v>040</v>
          </cell>
          <cell r="I193" t="str">
            <v>Cessazione</v>
          </cell>
          <cell r="J193" t="str">
            <v>0811</v>
          </cell>
          <cell r="K193" t="str">
            <v>Cessaz. per volontarie dimissioni (art. 2,  21^ c. L.335/95)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C3AD-D379-4005-BBB0-88169CD78ED3}">
  <sheetPr>
    <pageSetUpPr fitToPage="1"/>
  </sheetPr>
  <dimension ref="A1:M32"/>
  <sheetViews>
    <sheetView workbookViewId="0">
      <selection activeCell="K31" sqref="K31"/>
    </sheetView>
  </sheetViews>
  <sheetFormatPr defaultColWidth="13" defaultRowHeight="12.75" x14ac:dyDescent="0.2"/>
  <cols>
    <col min="1" max="1" width="16.28515625" style="1" customWidth="1"/>
    <col min="2" max="2" width="13" style="1" customWidth="1"/>
    <col min="3" max="3" width="19.85546875" style="1" customWidth="1"/>
    <col min="4" max="4" width="12.28515625" style="1" customWidth="1"/>
    <col min="5" max="10" width="13" style="1"/>
    <col min="11" max="11" width="14.140625" style="1" bestFit="1" customWidth="1"/>
    <col min="12" max="16384" width="13" style="1"/>
  </cols>
  <sheetData>
    <row r="1" spans="1:13" ht="14.25" x14ac:dyDescent="0.2">
      <c r="A1" s="14" t="s">
        <v>11</v>
      </c>
      <c r="B1" s="10"/>
    </row>
    <row r="2" spans="1:13" x14ac:dyDescent="0.2">
      <c r="A2" s="16" t="s">
        <v>16</v>
      </c>
      <c r="C2" s="11"/>
      <c r="D2" s="11"/>
      <c r="E2" s="11"/>
    </row>
    <row r="3" spans="1:13" s="7" customFormat="1" ht="20.25" customHeight="1" thickBot="1" x14ac:dyDescent="0.25">
      <c r="A3" s="13" t="s">
        <v>20</v>
      </c>
    </row>
    <row r="4" spans="1:13" ht="51.75" thickBot="1" x14ac:dyDescent="0.25">
      <c r="A4" s="27" t="s">
        <v>14</v>
      </c>
      <c r="B4" s="28" t="s">
        <v>13</v>
      </c>
      <c r="C4" s="29" t="s">
        <v>26</v>
      </c>
      <c r="D4" s="29" t="s">
        <v>17</v>
      </c>
      <c r="E4" s="28" t="s">
        <v>0</v>
      </c>
      <c r="F4" s="28" t="s">
        <v>1</v>
      </c>
      <c r="G4" s="28" t="s">
        <v>2</v>
      </c>
      <c r="H4" s="28" t="s">
        <v>12</v>
      </c>
      <c r="I4" s="28" t="s">
        <v>15</v>
      </c>
      <c r="J4" s="28" t="s">
        <v>9</v>
      </c>
      <c r="K4" s="30" t="s">
        <v>3</v>
      </c>
    </row>
    <row r="5" spans="1:13" x14ac:dyDescent="0.2">
      <c r="A5" s="32">
        <v>15221.94</v>
      </c>
      <c r="B5" s="35">
        <f>(A5)/12</f>
        <v>1268.4950000000001</v>
      </c>
      <c r="C5" s="23">
        <f>$A$5+$B$5</f>
        <v>16490.435000000001</v>
      </c>
      <c r="D5" s="23">
        <f>30*12</f>
        <v>360</v>
      </c>
      <c r="E5" s="24">
        <v>0</v>
      </c>
      <c r="F5" s="23">
        <v>8749.0400000000009</v>
      </c>
      <c r="G5" s="23">
        <f>C5+F5+D5</f>
        <v>25599.475000000002</v>
      </c>
      <c r="H5" s="25">
        <f>C5-C5*2%+F5+D5</f>
        <v>25269.666300000004</v>
      </c>
      <c r="I5" s="23">
        <f>ROUND(C5*31.88%+(D5+F5)*24.2%,2)</f>
        <v>7461.54</v>
      </c>
      <c r="J5" s="23">
        <f>(C5+D5+F5)*8.5%</f>
        <v>2175.9553750000005</v>
      </c>
      <c r="K5" s="26">
        <f>H5+I5+J5</f>
        <v>34907.161675000003</v>
      </c>
    </row>
    <row r="6" spans="1:13" x14ac:dyDescent="0.2">
      <c r="A6" s="33"/>
      <c r="B6" s="36"/>
      <c r="C6" s="6">
        <f t="shared" ref="C6:C25" si="0">$A$5+$B$5</f>
        <v>16490.435000000001</v>
      </c>
      <c r="D6" s="6">
        <f t="shared" ref="D6:D25" si="1">30*12</f>
        <v>360</v>
      </c>
      <c r="E6" s="12">
        <v>1</v>
      </c>
      <c r="F6" s="6">
        <f t="shared" ref="F6:F11" si="2">F5+917.2</f>
        <v>9666.2400000000016</v>
      </c>
      <c r="G6" s="6">
        <f t="shared" ref="G6:G25" si="3">C6+F6+D6</f>
        <v>26516.675000000003</v>
      </c>
      <c r="H6" s="17">
        <f t="shared" ref="H6:H25" si="4">C6-C6*2%+F6+D6</f>
        <v>26186.866300000002</v>
      </c>
      <c r="I6" s="6">
        <f t="shared" ref="I6:I25" si="5">ROUND(C6*31.88%+(D6+F6)*24.2%,2)</f>
        <v>7683.5</v>
      </c>
      <c r="J6" s="6">
        <f t="shared" ref="J6:J25" si="6">(C6+D6+F6)*8.5%</f>
        <v>2253.9173750000004</v>
      </c>
      <c r="K6" s="18">
        <f t="shared" ref="K6:K25" si="7">H6+I6+J6</f>
        <v>36124.283674999999</v>
      </c>
    </row>
    <row r="7" spans="1:13" x14ac:dyDescent="0.2">
      <c r="A7" s="33"/>
      <c r="B7" s="36"/>
      <c r="C7" s="6">
        <f t="shared" si="0"/>
        <v>16490.435000000001</v>
      </c>
      <c r="D7" s="6">
        <f t="shared" si="1"/>
        <v>360</v>
      </c>
      <c r="E7" s="12">
        <v>2</v>
      </c>
      <c r="F7" s="6">
        <f t="shared" si="2"/>
        <v>10583.440000000002</v>
      </c>
      <c r="G7" s="6">
        <f t="shared" si="3"/>
        <v>27433.875000000004</v>
      </c>
      <c r="H7" s="17">
        <f t="shared" si="4"/>
        <v>27104.066300000006</v>
      </c>
      <c r="I7" s="6">
        <f t="shared" si="5"/>
        <v>7905.46</v>
      </c>
      <c r="J7" s="6">
        <f t="shared" si="6"/>
        <v>2331.8793750000004</v>
      </c>
      <c r="K7" s="18">
        <f t="shared" si="7"/>
        <v>37341.405675000002</v>
      </c>
    </row>
    <row r="8" spans="1:13" x14ac:dyDescent="0.2">
      <c r="A8" s="33"/>
      <c r="B8" s="36"/>
      <c r="C8" s="6">
        <f t="shared" si="0"/>
        <v>16490.435000000001</v>
      </c>
      <c r="D8" s="6">
        <f t="shared" si="1"/>
        <v>360</v>
      </c>
      <c r="E8" s="12">
        <v>3</v>
      </c>
      <c r="F8" s="6">
        <f t="shared" si="2"/>
        <v>11500.640000000003</v>
      </c>
      <c r="G8" s="6">
        <f t="shared" si="3"/>
        <v>28351.075000000004</v>
      </c>
      <c r="H8" s="17">
        <f t="shared" si="4"/>
        <v>28021.266300000003</v>
      </c>
      <c r="I8" s="6">
        <f t="shared" si="5"/>
        <v>8127.43</v>
      </c>
      <c r="J8" s="6">
        <f t="shared" si="6"/>
        <v>2409.8413750000004</v>
      </c>
      <c r="K8" s="18">
        <f t="shared" si="7"/>
        <v>38558.537675000007</v>
      </c>
    </row>
    <row r="9" spans="1:13" x14ac:dyDescent="0.2">
      <c r="A9" s="33"/>
      <c r="B9" s="36"/>
      <c r="C9" s="6">
        <f t="shared" si="0"/>
        <v>16490.435000000001</v>
      </c>
      <c r="D9" s="6">
        <f t="shared" si="1"/>
        <v>360</v>
      </c>
      <c r="E9" s="12">
        <v>4</v>
      </c>
      <c r="F9" s="6">
        <f t="shared" si="2"/>
        <v>12417.840000000004</v>
      </c>
      <c r="G9" s="6">
        <f t="shared" si="3"/>
        <v>29268.275000000005</v>
      </c>
      <c r="H9" s="17">
        <f t="shared" si="4"/>
        <v>28938.466300000007</v>
      </c>
      <c r="I9" s="6">
        <f t="shared" si="5"/>
        <v>8349.39</v>
      </c>
      <c r="J9" s="6">
        <f t="shared" si="6"/>
        <v>2487.8033750000004</v>
      </c>
      <c r="K9" s="18">
        <f t="shared" si="7"/>
        <v>39775.65967500001</v>
      </c>
    </row>
    <row r="10" spans="1:13" x14ac:dyDescent="0.2">
      <c r="A10" s="33"/>
      <c r="B10" s="36"/>
      <c r="C10" s="6">
        <f t="shared" si="0"/>
        <v>16490.435000000001</v>
      </c>
      <c r="D10" s="6">
        <f t="shared" si="1"/>
        <v>360</v>
      </c>
      <c r="E10" s="12">
        <v>5</v>
      </c>
      <c r="F10" s="6">
        <f t="shared" si="2"/>
        <v>13335.040000000005</v>
      </c>
      <c r="G10" s="6">
        <f t="shared" si="3"/>
        <v>30185.475000000006</v>
      </c>
      <c r="H10" s="17">
        <f t="shared" si="4"/>
        <v>29855.666300000004</v>
      </c>
      <c r="I10" s="6">
        <f t="shared" si="5"/>
        <v>8571.35</v>
      </c>
      <c r="J10" s="6">
        <f t="shared" si="6"/>
        <v>2565.7653750000009</v>
      </c>
      <c r="K10" s="18">
        <f t="shared" si="7"/>
        <v>40992.781675000006</v>
      </c>
    </row>
    <row r="11" spans="1:13" x14ac:dyDescent="0.2">
      <c r="A11" s="33"/>
      <c r="B11" s="36"/>
      <c r="C11" s="6">
        <f t="shared" si="0"/>
        <v>16490.435000000001</v>
      </c>
      <c r="D11" s="6">
        <f t="shared" si="1"/>
        <v>360</v>
      </c>
      <c r="E11" s="12">
        <v>6</v>
      </c>
      <c r="F11" s="6">
        <f t="shared" si="2"/>
        <v>14252.240000000005</v>
      </c>
      <c r="G11" s="6">
        <f t="shared" si="3"/>
        <v>31102.675000000007</v>
      </c>
      <c r="H11" s="17">
        <f t="shared" si="4"/>
        <v>30772.866300000009</v>
      </c>
      <c r="I11" s="6">
        <f t="shared" si="5"/>
        <v>8793.31</v>
      </c>
      <c r="J11" s="6">
        <f t="shared" si="6"/>
        <v>2643.7273750000008</v>
      </c>
      <c r="K11" s="18">
        <f t="shared" si="7"/>
        <v>42209.903675000009</v>
      </c>
    </row>
    <row r="12" spans="1:13" x14ac:dyDescent="0.2">
      <c r="A12" s="33"/>
      <c r="B12" s="36"/>
      <c r="C12" s="6">
        <f t="shared" si="0"/>
        <v>16490.435000000001</v>
      </c>
      <c r="D12" s="6">
        <f t="shared" si="1"/>
        <v>360</v>
      </c>
      <c r="E12" s="12">
        <v>7</v>
      </c>
      <c r="F12" s="6">
        <f t="shared" ref="F12:F25" si="8">F11+424.21</f>
        <v>14676.450000000004</v>
      </c>
      <c r="G12" s="6">
        <f t="shared" si="3"/>
        <v>31526.885000000006</v>
      </c>
      <c r="H12" s="17">
        <f t="shared" si="4"/>
        <v>31197.076300000008</v>
      </c>
      <c r="I12" s="6">
        <f t="shared" si="5"/>
        <v>8895.9699999999993</v>
      </c>
      <c r="J12" s="6">
        <f t="shared" si="6"/>
        <v>2679.7852250000005</v>
      </c>
      <c r="K12" s="18">
        <f t="shared" si="7"/>
        <v>42772.831525000009</v>
      </c>
    </row>
    <row r="13" spans="1:13" x14ac:dyDescent="0.2">
      <c r="A13" s="33"/>
      <c r="B13" s="36"/>
      <c r="C13" s="6">
        <f t="shared" si="0"/>
        <v>16490.435000000001</v>
      </c>
      <c r="D13" s="6">
        <f t="shared" si="1"/>
        <v>360</v>
      </c>
      <c r="E13" s="12">
        <v>8</v>
      </c>
      <c r="F13" s="6">
        <f t="shared" si="8"/>
        <v>15100.660000000003</v>
      </c>
      <c r="G13" s="6">
        <f t="shared" si="3"/>
        <v>31951.095000000005</v>
      </c>
      <c r="H13" s="17">
        <f t="shared" si="4"/>
        <v>31621.286300000007</v>
      </c>
      <c r="I13" s="6">
        <f t="shared" si="5"/>
        <v>8998.6299999999992</v>
      </c>
      <c r="J13" s="6">
        <f t="shared" si="6"/>
        <v>2715.8430750000007</v>
      </c>
      <c r="K13" s="18">
        <f t="shared" si="7"/>
        <v>43335.759375000009</v>
      </c>
    </row>
    <row r="14" spans="1:13" x14ac:dyDescent="0.2">
      <c r="A14" s="33"/>
      <c r="B14" s="36"/>
      <c r="C14" s="6">
        <f t="shared" si="0"/>
        <v>16490.435000000001</v>
      </c>
      <c r="D14" s="6">
        <f t="shared" si="1"/>
        <v>360</v>
      </c>
      <c r="E14" s="12">
        <v>9</v>
      </c>
      <c r="F14" s="6">
        <f t="shared" si="8"/>
        <v>15524.870000000003</v>
      </c>
      <c r="G14" s="6">
        <f t="shared" si="3"/>
        <v>32375.305000000004</v>
      </c>
      <c r="H14" s="17">
        <f t="shared" si="4"/>
        <v>32045.496300000006</v>
      </c>
      <c r="I14" s="6">
        <f t="shared" si="5"/>
        <v>9101.2900000000009</v>
      </c>
      <c r="J14" s="6">
        <f t="shared" si="6"/>
        <v>2751.9009250000004</v>
      </c>
      <c r="K14" s="18">
        <f t="shared" si="7"/>
        <v>43898.687225000009</v>
      </c>
    </row>
    <row r="15" spans="1:13" x14ac:dyDescent="0.2">
      <c r="A15" s="33"/>
      <c r="B15" s="36"/>
      <c r="C15" s="6">
        <f t="shared" si="0"/>
        <v>16490.435000000001</v>
      </c>
      <c r="D15" s="6">
        <f t="shared" si="1"/>
        <v>360</v>
      </c>
      <c r="E15" s="12">
        <v>10</v>
      </c>
      <c r="F15" s="6">
        <f t="shared" si="8"/>
        <v>15949.080000000002</v>
      </c>
      <c r="G15" s="6">
        <f t="shared" si="3"/>
        <v>32799.514999999999</v>
      </c>
      <c r="H15" s="17">
        <f t="shared" si="4"/>
        <v>32469.706300000005</v>
      </c>
      <c r="I15" s="6">
        <f t="shared" si="5"/>
        <v>9203.9500000000007</v>
      </c>
      <c r="J15" s="6">
        <f t="shared" si="6"/>
        <v>2787.9587750000001</v>
      </c>
      <c r="K15" s="18">
        <f t="shared" si="7"/>
        <v>44461.615075000002</v>
      </c>
      <c r="M15" s="15"/>
    </row>
    <row r="16" spans="1:13" x14ac:dyDescent="0.2">
      <c r="A16" s="33"/>
      <c r="B16" s="36"/>
      <c r="C16" s="6">
        <f t="shared" si="0"/>
        <v>16490.435000000001</v>
      </c>
      <c r="D16" s="6">
        <f t="shared" si="1"/>
        <v>360</v>
      </c>
      <c r="E16" s="12">
        <v>11</v>
      </c>
      <c r="F16" s="6">
        <f t="shared" si="8"/>
        <v>16373.29</v>
      </c>
      <c r="G16" s="6">
        <f t="shared" si="3"/>
        <v>33223.725000000006</v>
      </c>
      <c r="H16" s="17">
        <f t="shared" si="4"/>
        <v>32893.916300000004</v>
      </c>
      <c r="I16" s="6">
        <f t="shared" si="5"/>
        <v>9306.61</v>
      </c>
      <c r="J16" s="6">
        <f t="shared" si="6"/>
        <v>2824.0166250000007</v>
      </c>
      <c r="K16" s="18">
        <f t="shared" si="7"/>
        <v>45024.542925000009</v>
      </c>
    </row>
    <row r="17" spans="1:12" x14ac:dyDescent="0.2">
      <c r="A17" s="33"/>
      <c r="B17" s="36"/>
      <c r="C17" s="6">
        <f t="shared" si="0"/>
        <v>16490.435000000001</v>
      </c>
      <c r="D17" s="6">
        <f t="shared" si="1"/>
        <v>360</v>
      </c>
      <c r="E17" s="12">
        <v>12</v>
      </c>
      <c r="F17" s="6">
        <f t="shared" si="8"/>
        <v>16797.5</v>
      </c>
      <c r="G17" s="6">
        <f t="shared" si="3"/>
        <v>33647.934999999998</v>
      </c>
      <c r="H17" s="17">
        <f t="shared" si="4"/>
        <v>33318.126300000004</v>
      </c>
      <c r="I17" s="6">
        <f t="shared" si="5"/>
        <v>9409.27</v>
      </c>
      <c r="J17" s="6">
        <f t="shared" si="6"/>
        <v>2860.0744749999999</v>
      </c>
      <c r="K17" s="18">
        <f t="shared" si="7"/>
        <v>45587.470775000009</v>
      </c>
    </row>
    <row r="18" spans="1:12" x14ac:dyDescent="0.2">
      <c r="A18" s="33"/>
      <c r="B18" s="36"/>
      <c r="C18" s="6">
        <f t="shared" si="0"/>
        <v>16490.435000000001</v>
      </c>
      <c r="D18" s="6">
        <f t="shared" si="1"/>
        <v>360</v>
      </c>
      <c r="E18" s="12">
        <v>13</v>
      </c>
      <c r="F18" s="6">
        <f t="shared" si="8"/>
        <v>17221.71</v>
      </c>
      <c r="G18" s="6">
        <f t="shared" si="3"/>
        <v>34072.145000000004</v>
      </c>
      <c r="H18" s="17">
        <f t="shared" si="4"/>
        <v>33742.336300000003</v>
      </c>
      <c r="I18" s="6">
        <f t="shared" si="5"/>
        <v>9511.92</v>
      </c>
      <c r="J18" s="6">
        <f t="shared" si="6"/>
        <v>2896.1323250000005</v>
      </c>
      <c r="K18" s="18">
        <f t="shared" si="7"/>
        <v>46150.388625</v>
      </c>
    </row>
    <row r="19" spans="1:12" x14ac:dyDescent="0.2">
      <c r="A19" s="33"/>
      <c r="B19" s="36"/>
      <c r="C19" s="6">
        <f t="shared" si="0"/>
        <v>16490.435000000001</v>
      </c>
      <c r="D19" s="6">
        <f t="shared" si="1"/>
        <v>360</v>
      </c>
      <c r="E19" s="12">
        <v>14</v>
      </c>
      <c r="F19" s="6">
        <f t="shared" si="8"/>
        <v>17645.919999999998</v>
      </c>
      <c r="G19" s="6">
        <f t="shared" si="3"/>
        <v>34496.354999999996</v>
      </c>
      <c r="H19" s="17">
        <f t="shared" si="4"/>
        <v>34166.546300000002</v>
      </c>
      <c r="I19" s="6">
        <f t="shared" si="5"/>
        <v>9614.58</v>
      </c>
      <c r="J19" s="6">
        <f t="shared" si="6"/>
        <v>2932.1901749999997</v>
      </c>
      <c r="K19" s="18">
        <f t="shared" si="7"/>
        <v>46713.316475</v>
      </c>
    </row>
    <row r="20" spans="1:12" x14ac:dyDescent="0.2">
      <c r="A20" s="33"/>
      <c r="B20" s="36"/>
      <c r="C20" s="6">
        <f t="shared" si="0"/>
        <v>16490.435000000001</v>
      </c>
      <c r="D20" s="6">
        <f t="shared" si="1"/>
        <v>360</v>
      </c>
      <c r="E20" s="12">
        <v>15</v>
      </c>
      <c r="F20" s="6">
        <f t="shared" si="8"/>
        <v>18070.129999999997</v>
      </c>
      <c r="G20" s="6">
        <f t="shared" si="3"/>
        <v>34920.565000000002</v>
      </c>
      <c r="H20" s="17">
        <f t="shared" si="4"/>
        <v>34590.756300000001</v>
      </c>
      <c r="I20" s="6">
        <f t="shared" si="5"/>
        <v>9717.24</v>
      </c>
      <c r="J20" s="6">
        <f t="shared" si="6"/>
        <v>2968.2480250000003</v>
      </c>
      <c r="K20" s="18">
        <f t="shared" si="7"/>
        <v>47276.244325</v>
      </c>
    </row>
    <row r="21" spans="1:12" x14ac:dyDescent="0.2">
      <c r="A21" s="33"/>
      <c r="B21" s="36"/>
      <c r="C21" s="6">
        <f t="shared" si="0"/>
        <v>16490.435000000001</v>
      </c>
      <c r="D21" s="6">
        <f t="shared" si="1"/>
        <v>360</v>
      </c>
      <c r="E21" s="12">
        <v>16</v>
      </c>
      <c r="F21" s="6">
        <f t="shared" si="8"/>
        <v>18494.339999999997</v>
      </c>
      <c r="G21" s="6">
        <f t="shared" si="3"/>
        <v>35344.774999999994</v>
      </c>
      <c r="H21" s="17">
        <f t="shared" si="4"/>
        <v>35014.9663</v>
      </c>
      <c r="I21" s="6">
        <f t="shared" si="5"/>
        <v>9819.9</v>
      </c>
      <c r="J21" s="6">
        <f t="shared" si="6"/>
        <v>3004.3058749999996</v>
      </c>
      <c r="K21" s="18">
        <f t="shared" si="7"/>
        <v>47839.172175</v>
      </c>
    </row>
    <row r="22" spans="1:12" x14ac:dyDescent="0.2">
      <c r="A22" s="33"/>
      <c r="B22" s="36"/>
      <c r="C22" s="6">
        <f t="shared" si="0"/>
        <v>16490.435000000001</v>
      </c>
      <c r="D22" s="6">
        <f t="shared" si="1"/>
        <v>360</v>
      </c>
      <c r="E22" s="12">
        <v>17</v>
      </c>
      <c r="F22" s="6">
        <f t="shared" si="8"/>
        <v>18918.549999999996</v>
      </c>
      <c r="G22" s="6">
        <f t="shared" si="3"/>
        <v>35768.985000000001</v>
      </c>
      <c r="H22" s="17">
        <f t="shared" si="4"/>
        <v>35439.176299999999</v>
      </c>
      <c r="I22" s="6">
        <f t="shared" si="5"/>
        <v>9922.56</v>
      </c>
      <c r="J22" s="6">
        <f t="shared" si="6"/>
        <v>3040.3637250000002</v>
      </c>
      <c r="K22" s="18">
        <f t="shared" si="7"/>
        <v>48402.100025</v>
      </c>
    </row>
    <row r="23" spans="1:12" x14ac:dyDescent="0.2">
      <c r="A23" s="33"/>
      <c r="B23" s="36"/>
      <c r="C23" s="6">
        <f t="shared" si="0"/>
        <v>16490.435000000001</v>
      </c>
      <c r="D23" s="6">
        <f t="shared" si="1"/>
        <v>360</v>
      </c>
      <c r="E23" s="12">
        <v>18</v>
      </c>
      <c r="F23" s="6">
        <f t="shared" si="8"/>
        <v>19342.759999999995</v>
      </c>
      <c r="G23" s="6">
        <f t="shared" si="3"/>
        <v>36193.194999999992</v>
      </c>
      <c r="H23" s="17">
        <f t="shared" si="4"/>
        <v>35863.386299999998</v>
      </c>
      <c r="I23" s="6">
        <f t="shared" si="5"/>
        <v>10025.219999999999</v>
      </c>
      <c r="J23" s="6">
        <f t="shared" si="6"/>
        <v>3076.4215749999994</v>
      </c>
      <c r="K23" s="18">
        <f t="shared" si="7"/>
        <v>48965.027875</v>
      </c>
    </row>
    <row r="24" spans="1:12" x14ac:dyDescent="0.2">
      <c r="A24" s="33"/>
      <c r="B24" s="36"/>
      <c r="C24" s="6">
        <f t="shared" si="0"/>
        <v>16490.435000000001</v>
      </c>
      <c r="D24" s="6">
        <f t="shared" si="1"/>
        <v>360</v>
      </c>
      <c r="E24" s="12">
        <v>19</v>
      </c>
      <c r="F24" s="6">
        <f t="shared" si="8"/>
        <v>19766.969999999994</v>
      </c>
      <c r="G24" s="6">
        <f t="shared" si="3"/>
        <v>36617.404999999999</v>
      </c>
      <c r="H24" s="17">
        <f t="shared" si="4"/>
        <v>36287.596299999997</v>
      </c>
      <c r="I24" s="6">
        <f t="shared" si="5"/>
        <v>10127.879999999999</v>
      </c>
      <c r="J24" s="6">
        <f t="shared" si="6"/>
        <v>3112.479425</v>
      </c>
      <c r="K24" s="18">
        <f t="shared" si="7"/>
        <v>49527.955724999993</v>
      </c>
    </row>
    <row r="25" spans="1:12" ht="13.5" thickBot="1" x14ac:dyDescent="0.25">
      <c r="A25" s="34"/>
      <c r="B25" s="37"/>
      <c r="C25" s="19">
        <f t="shared" si="0"/>
        <v>16490.435000000001</v>
      </c>
      <c r="D25" s="19">
        <f t="shared" si="1"/>
        <v>360</v>
      </c>
      <c r="E25" s="20">
        <v>20</v>
      </c>
      <c r="F25" s="19">
        <f t="shared" si="8"/>
        <v>20191.179999999993</v>
      </c>
      <c r="G25" s="19">
        <f t="shared" si="3"/>
        <v>37041.614999999991</v>
      </c>
      <c r="H25" s="21">
        <f t="shared" si="4"/>
        <v>36711.806299999997</v>
      </c>
      <c r="I25" s="19">
        <f t="shared" si="5"/>
        <v>10230.540000000001</v>
      </c>
      <c r="J25" s="19">
        <f t="shared" si="6"/>
        <v>3148.5372749999992</v>
      </c>
      <c r="K25" s="22">
        <f t="shared" si="7"/>
        <v>50090.883575</v>
      </c>
    </row>
    <row r="26" spans="1:12" x14ac:dyDescent="0.2">
      <c r="A26" s="2"/>
      <c r="B26" s="2"/>
      <c r="C26" s="2"/>
      <c r="D26" s="2"/>
      <c r="E26" s="3"/>
      <c r="F26" s="2"/>
      <c r="G26" s="2"/>
      <c r="H26" s="2"/>
      <c r="I26" s="2"/>
      <c r="J26" s="2"/>
      <c r="K26" s="2"/>
    </row>
    <row r="27" spans="1:12" x14ac:dyDescent="0.2">
      <c r="A27" s="2"/>
      <c r="B27" s="2"/>
      <c r="C27" s="2"/>
      <c r="D27" s="2"/>
      <c r="E27" s="3"/>
      <c r="F27" s="2"/>
      <c r="G27" s="2"/>
      <c r="H27" s="2"/>
      <c r="I27" s="2"/>
      <c r="J27" s="2"/>
      <c r="K27" s="2"/>
    </row>
    <row r="28" spans="1:12" x14ac:dyDescent="0.2">
      <c r="F28" s="8" t="s">
        <v>4</v>
      </c>
    </row>
    <row r="29" spans="1:12" x14ac:dyDescent="0.2">
      <c r="F29" s="8" t="s">
        <v>5</v>
      </c>
      <c r="G29" s="4">
        <v>0.24199999999999999</v>
      </c>
      <c r="H29" s="1" t="s">
        <v>6</v>
      </c>
    </row>
    <row r="30" spans="1:12" x14ac:dyDescent="0.2">
      <c r="F30" s="8" t="s">
        <v>7</v>
      </c>
      <c r="G30" s="4">
        <v>7.6799999999999993E-2</v>
      </c>
      <c r="H30" s="1" t="s">
        <v>8</v>
      </c>
    </row>
    <row r="31" spans="1:12" x14ac:dyDescent="0.2">
      <c r="F31" s="8" t="s">
        <v>9</v>
      </c>
      <c r="G31" s="4">
        <v>8.5000000000000006E-2</v>
      </c>
      <c r="H31" s="1" t="s">
        <v>6</v>
      </c>
    </row>
    <row r="32" spans="1:12" x14ac:dyDescent="0.2">
      <c r="B32" s="5"/>
      <c r="C32" s="5"/>
      <c r="D32" s="5"/>
      <c r="E32" s="5"/>
      <c r="F32" s="9" t="s">
        <v>10</v>
      </c>
      <c r="G32" s="4">
        <v>4.36E-2</v>
      </c>
      <c r="H32" s="1" t="s">
        <v>8</v>
      </c>
      <c r="I32" s="5"/>
      <c r="J32" s="5"/>
      <c r="K32" s="4"/>
      <c r="L32" s="4"/>
    </row>
  </sheetData>
  <mergeCells count="2">
    <mergeCell ref="A5:A25"/>
    <mergeCell ref="B5:B25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3EA33-6790-49C9-A275-32754908F767}">
  <sheetPr>
    <pageSetUpPr fitToPage="1"/>
  </sheetPr>
  <dimension ref="A1:M32"/>
  <sheetViews>
    <sheetView workbookViewId="0">
      <selection activeCell="C4" sqref="C4"/>
    </sheetView>
  </sheetViews>
  <sheetFormatPr defaultColWidth="13" defaultRowHeight="12.75" x14ac:dyDescent="0.2"/>
  <cols>
    <col min="1" max="1" width="16.28515625" style="1" customWidth="1"/>
    <col min="2" max="2" width="13" style="1" customWidth="1"/>
    <col min="3" max="3" width="20.28515625" style="1" customWidth="1"/>
    <col min="4" max="4" width="12.28515625" style="1" customWidth="1"/>
    <col min="5" max="10" width="13" style="1"/>
    <col min="11" max="11" width="14.140625" style="1" bestFit="1" customWidth="1"/>
    <col min="12" max="16384" width="13" style="1"/>
  </cols>
  <sheetData>
    <row r="1" spans="1:13" ht="14.25" x14ac:dyDescent="0.2">
      <c r="A1" s="14" t="s">
        <v>11</v>
      </c>
      <c r="B1" s="10"/>
    </row>
    <row r="2" spans="1:13" x14ac:dyDescent="0.2">
      <c r="A2" s="16" t="s">
        <v>16</v>
      </c>
      <c r="C2" s="11"/>
      <c r="D2" s="11"/>
      <c r="E2" s="11"/>
    </row>
    <row r="3" spans="1:13" s="7" customFormat="1" ht="20.25" customHeight="1" thickBot="1" x14ac:dyDescent="0.25">
      <c r="A3" s="13" t="s">
        <v>19</v>
      </c>
    </row>
    <row r="4" spans="1:13" ht="51.75" thickBot="1" x14ac:dyDescent="0.25">
      <c r="A4" s="27" t="s">
        <v>14</v>
      </c>
      <c r="B4" s="28" t="s">
        <v>13</v>
      </c>
      <c r="C4" s="29" t="s">
        <v>26</v>
      </c>
      <c r="D4" s="29" t="s">
        <v>17</v>
      </c>
      <c r="E4" s="28" t="s">
        <v>0</v>
      </c>
      <c r="F4" s="28" t="s">
        <v>1</v>
      </c>
      <c r="G4" s="28" t="s">
        <v>2</v>
      </c>
      <c r="H4" s="28" t="s">
        <v>12</v>
      </c>
      <c r="I4" s="28" t="s">
        <v>15</v>
      </c>
      <c r="J4" s="28" t="s">
        <v>9</v>
      </c>
      <c r="K4" s="30" t="s">
        <v>3</v>
      </c>
    </row>
    <row r="5" spans="1:13" x14ac:dyDescent="0.2">
      <c r="A5" s="32">
        <v>15321.54</v>
      </c>
      <c r="B5" s="35">
        <f>(A5)/12</f>
        <v>1276.7950000000001</v>
      </c>
      <c r="C5" s="23">
        <f>$A$5+$B$5</f>
        <v>16598.334999999999</v>
      </c>
      <c r="D5" s="23">
        <f>30*12</f>
        <v>360</v>
      </c>
      <c r="E5" s="24">
        <v>0</v>
      </c>
      <c r="F5" s="23">
        <v>8749.0400000000009</v>
      </c>
      <c r="G5" s="23">
        <f>C5+F5+D5</f>
        <v>25707.375</v>
      </c>
      <c r="H5" s="25">
        <f>C5-C5*2%+F5+D5</f>
        <v>25375.408299999999</v>
      </c>
      <c r="I5" s="23">
        <f>ROUND(C5*31.88%+(D5+F5)*24.2%,2)</f>
        <v>7495.94</v>
      </c>
      <c r="J5" s="23">
        <f>(C5+D5+F5)*8.5%</f>
        <v>2185.1268750000004</v>
      </c>
      <c r="K5" s="26">
        <f>H5+I5+J5</f>
        <v>35056.475175</v>
      </c>
    </row>
    <row r="6" spans="1:13" x14ac:dyDescent="0.2">
      <c r="A6" s="33"/>
      <c r="B6" s="36"/>
      <c r="C6" s="6">
        <f t="shared" ref="C6:C25" si="0">$A$5+$B$5</f>
        <v>16598.334999999999</v>
      </c>
      <c r="D6" s="6">
        <f t="shared" ref="D6:D25" si="1">30*12</f>
        <v>360</v>
      </c>
      <c r="E6" s="12">
        <v>1</v>
      </c>
      <c r="F6" s="6">
        <f t="shared" ref="F6:F11" si="2">F5+917.2</f>
        <v>9666.2400000000016</v>
      </c>
      <c r="G6" s="6">
        <f t="shared" ref="G6:G25" si="3">C6+F6+D6</f>
        <v>26624.575000000001</v>
      </c>
      <c r="H6" s="17">
        <f t="shared" ref="H6:H25" si="4">C6-C6*2%+F6+D6</f>
        <v>26292.6083</v>
      </c>
      <c r="I6" s="6">
        <f t="shared" ref="I6:I25" si="5">ROUND(C6*31.88%+(D6+F6)*24.2%,2)</f>
        <v>7717.9</v>
      </c>
      <c r="J6" s="6">
        <f t="shared" ref="J6:J25" si="6">(C6+D6+F6)*8.5%</f>
        <v>2263.0888750000004</v>
      </c>
      <c r="K6" s="18">
        <f t="shared" ref="K6:K25" si="7">H6+I6+J6</f>
        <v>36273.597175000003</v>
      </c>
    </row>
    <row r="7" spans="1:13" x14ac:dyDescent="0.2">
      <c r="A7" s="33"/>
      <c r="B7" s="36"/>
      <c r="C7" s="6">
        <f t="shared" si="0"/>
        <v>16598.334999999999</v>
      </c>
      <c r="D7" s="6">
        <f t="shared" si="1"/>
        <v>360</v>
      </c>
      <c r="E7" s="12">
        <v>2</v>
      </c>
      <c r="F7" s="6">
        <f t="shared" si="2"/>
        <v>10583.440000000002</v>
      </c>
      <c r="G7" s="6">
        <f t="shared" si="3"/>
        <v>27541.775000000001</v>
      </c>
      <c r="H7" s="17">
        <f t="shared" si="4"/>
        <v>27209.808300000001</v>
      </c>
      <c r="I7" s="6">
        <f t="shared" si="5"/>
        <v>7939.86</v>
      </c>
      <c r="J7" s="6">
        <f t="shared" si="6"/>
        <v>2341.0508750000004</v>
      </c>
      <c r="K7" s="18">
        <f t="shared" si="7"/>
        <v>37490.719174999998</v>
      </c>
    </row>
    <row r="8" spans="1:13" x14ac:dyDescent="0.2">
      <c r="A8" s="33"/>
      <c r="B8" s="36"/>
      <c r="C8" s="6">
        <f t="shared" si="0"/>
        <v>16598.334999999999</v>
      </c>
      <c r="D8" s="6">
        <f t="shared" si="1"/>
        <v>360</v>
      </c>
      <c r="E8" s="12">
        <v>3</v>
      </c>
      <c r="F8" s="6">
        <f t="shared" si="2"/>
        <v>11500.640000000003</v>
      </c>
      <c r="G8" s="6">
        <f t="shared" si="3"/>
        <v>28458.975000000002</v>
      </c>
      <c r="H8" s="17">
        <f t="shared" si="4"/>
        <v>28127.008300000001</v>
      </c>
      <c r="I8" s="6">
        <f t="shared" si="5"/>
        <v>8161.82</v>
      </c>
      <c r="J8" s="6">
        <f t="shared" si="6"/>
        <v>2419.0128750000003</v>
      </c>
      <c r="K8" s="18">
        <f t="shared" si="7"/>
        <v>38707.841175000001</v>
      </c>
    </row>
    <row r="9" spans="1:13" x14ac:dyDescent="0.2">
      <c r="A9" s="33"/>
      <c r="B9" s="36"/>
      <c r="C9" s="6">
        <f t="shared" si="0"/>
        <v>16598.334999999999</v>
      </c>
      <c r="D9" s="6">
        <f t="shared" si="1"/>
        <v>360</v>
      </c>
      <c r="E9" s="12">
        <v>4</v>
      </c>
      <c r="F9" s="6">
        <f t="shared" si="2"/>
        <v>12417.840000000004</v>
      </c>
      <c r="G9" s="6">
        <f t="shared" si="3"/>
        <v>29376.175000000003</v>
      </c>
      <c r="H9" s="17">
        <f t="shared" si="4"/>
        <v>29044.208300000002</v>
      </c>
      <c r="I9" s="6">
        <f t="shared" si="5"/>
        <v>8383.7900000000009</v>
      </c>
      <c r="J9" s="6">
        <f t="shared" si="6"/>
        <v>2496.9748750000003</v>
      </c>
      <c r="K9" s="18">
        <f t="shared" si="7"/>
        <v>39924.973175000006</v>
      </c>
    </row>
    <row r="10" spans="1:13" x14ac:dyDescent="0.2">
      <c r="A10" s="33"/>
      <c r="B10" s="36"/>
      <c r="C10" s="6">
        <f t="shared" si="0"/>
        <v>16598.334999999999</v>
      </c>
      <c r="D10" s="6">
        <f t="shared" si="1"/>
        <v>360</v>
      </c>
      <c r="E10" s="12">
        <v>5</v>
      </c>
      <c r="F10" s="6">
        <f t="shared" si="2"/>
        <v>13335.040000000005</v>
      </c>
      <c r="G10" s="6">
        <f t="shared" si="3"/>
        <v>30293.375000000004</v>
      </c>
      <c r="H10" s="17">
        <f t="shared" si="4"/>
        <v>29961.408300000003</v>
      </c>
      <c r="I10" s="6">
        <f t="shared" si="5"/>
        <v>8605.75</v>
      </c>
      <c r="J10" s="6">
        <f t="shared" si="6"/>
        <v>2574.9368750000003</v>
      </c>
      <c r="K10" s="18">
        <f t="shared" si="7"/>
        <v>41142.095175000002</v>
      </c>
    </row>
    <row r="11" spans="1:13" x14ac:dyDescent="0.2">
      <c r="A11" s="33"/>
      <c r="B11" s="36"/>
      <c r="C11" s="6">
        <f t="shared" si="0"/>
        <v>16598.334999999999</v>
      </c>
      <c r="D11" s="6">
        <f t="shared" si="1"/>
        <v>360</v>
      </c>
      <c r="E11" s="12">
        <v>6</v>
      </c>
      <c r="F11" s="6">
        <f t="shared" si="2"/>
        <v>14252.240000000005</v>
      </c>
      <c r="G11" s="6">
        <f t="shared" si="3"/>
        <v>31210.575000000004</v>
      </c>
      <c r="H11" s="17">
        <f t="shared" si="4"/>
        <v>30878.608300000004</v>
      </c>
      <c r="I11" s="6">
        <f t="shared" si="5"/>
        <v>8827.7099999999991</v>
      </c>
      <c r="J11" s="6">
        <f t="shared" si="6"/>
        <v>2652.8988750000008</v>
      </c>
      <c r="K11" s="18">
        <f t="shared" si="7"/>
        <v>42359.217174999998</v>
      </c>
    </row>
    <row r="12" spans="1:13" x14ac:dyDescent="0.2">
      <c r="A12" s="33"/>
      <c r="B12" s="36"/>
      <c r="C12" s="6">
        <f t="shared" si="0"/>
        <v>16598.334999999999</v>
      </c>
      <c r="D12" s="6">
        <f t="shared" si="1"/>
        <v>360</v>
      </c>
      <c r="E12" s="12">
        <v>7</v>
      </c>
      <c r="F12" s="6">
        <f t="shared" ref="F12:F25" si="8">F11+424.21</f>
        <v>14676.450000000004</v>
      </c>
      <c r="G12" s="6">
        <f t="shared" si="3"/>
        <v>31634.785000000003</v>
      </c>
      <c r="H12" s="17">
        <f t="shared" si="4"/>
        <v>31302.818300000003</v>
      </c>
      <c r="I12" s="6">
        <f t="shared" si="5"/>
        <v>8930.3700000000008</v>
      </c>
      <c r="J12" s="6">
        <f t="shared" si="6"/>
        <v>2688.9567250000005</v>
      </c>
      <c r="K12" s="18">
        <f t="shared" si="7"/>
        <v>42922.145025000005</v>
      </c>
    </row>
    <row r="13" spans="1:13" x14ac:dyDescent="0.2">
      <c r="A13" s="33"/>
      <c r="B13" s="36"/>
      <c r="C13" s="6">
        <f t="shared" si="0"/>
        <v>16598.334999999999</v>
      </c>
      <c r="D13" s="6">
        <f t="shared" si="1"/>
        <v>360</v>
      </c>
      <c r="E13" s="12">
        <v>8</v>
      </c>
      <c r="F13" s="6">
        <f t="shared" si="8"/>
        <v>15100.660000000003</v>
      </c>
      <c r="G13" s="6">
        <f t="shared" si="3"/>
        <v>32058.995000000003</v>
      </c>
      <c r="H13" s="17">
        <f t="shared" si="4"/>
        <v>31727.028300000002</v>
      </c>
      <c r="I13" s="6">
        <f t="shared" si="5"/>
        <v>9033.0300000000007</v>
      </c>
      <c r="J13" s="6">
        <f t="shared" si="6"/>
        <v>2725.0145750000006</v>
      </c>
      <c r="K13" s="18">
        <f t="shared" si="7"/>
        <v>43485.072875000005</v>
      </c>
    </row>
    <row r="14" spans="1:13" x14ac:dyDescent="0.2">
      <c r="A14" s="33"/>
      <c r="B14" s="36"/>
      <c r="C14" s="6">
        <f t="shared" si="0"/>
        <v>16598.334999999999</v>
      </c>
      <c r="D14" s="6">
        <f t="shared" si="1"/>
        <v>360</v>
      </c>
      <c r="E14" s="12">
        <v>9</v>
      </c>
      <c r="F14" s="6">
        <f t="shared" si="8"/>
        <v>15524.870000000003</v>
      </c>
      <c r="G14" s="6">
        <f t="shared" si="3"/>
        <v>32483.205000000002</v>
      </c>
      <c r="H14" s="17">
        <f t="shared" si="4"/>
        <v>32151.238300000001</v>
      </c>
      <c r="I14" s="6">
        <f t="shared" si="5"/>
        <v>9135.69</v>
      </c>
      <c r="J14" s="6">
        <f t="shared" si="6"/>
        <v>2761.0724250000003</v>
      </c>
      <c r="K14" s="18">
        <f t="shared" si="7"/>
        <v>44048.000724999998</v>
      </c>
    </row>
    <row r="15" spans="1:13" x14ac:dyDescent="0.2">
      <c r="A15" s="33"/>
      <c r="B15" s="36"/>
      <c r="C15" s="6">
        <f t="shared" si="0"/>
        <v>16598.334999999999</v>
      </c>
      <c r="D15" s="6">
        <f t="shared" si="1"/>
        <v>360</v>
      </c>
      <c r="E15" s="12">
        <v>10</v>
      </c>
      <c r="F15" s="6">
        <f t="shared" si="8"/>
        <v>15949.080000000002</v>
      </c>
      <c r="G15" s="6">
        <f t="shared" si="3"/>
        <v>32907.415000000001</v>
      </c>
      <c r="H15" s="17">
        <f t="shared" si="4"/>
        <v>32575.4483</v>
      </c>
      <c r="I15" s="6">
        <f t="shared" si="5"/>
        <v>9238.35</v>
      </c>
      <c r="J15" s="6">
        <f t="shared" si="6"/>
        <v>2797.1302750000004</v>
      </c>
      <c r="K15" s="18">
        <f t="shared" si="7"/>
        <v>44610.928575000005</v>
      </c>
      <c r="M15" s="15"/>
    </row>
    <row r="16" spans="1:13" x14ac:dyDescent="0.2">
      <c r="A16" s="33"/>
      <c r="B16" s="36"/>
      <c r="C16" s="6">
        <f t="shared" si="0"/>
        <v>16598.334999999999</v>
      </c>
      <c r="D16" s="6">
        <f t="shared" si="1"/>
        <v>360</v>
      </c>
      <c r="E16" s="12">
        <v>11</v>
      </c>
      <c r="F16" s="6">
        <f t="shared" si="8"/>
        <v>16373.29</v>
      </c>
      <c r="G16" s="6">
        <f t="shared" si="3"/>
        <v>33331.625</v>
      </c>
      <c r="H16" s="17">
        <f t="shared" si="4"/>
        <v>32999.658299999996</v>
      </c>
      <c r="I16" s="6">
        <f t="shared" si="5"/>
        <v>9341.01</v>
      </c>
      <c r="J16" s="6">
        <f t="shared" si="6"/>
        <v>2833.1881250000001</v>
      </c>
      <c r="K16" s="18">
        <f t="shared" si="7"/>
        <v>45173.856424999998</v>
      </c>
    </row>
    <row r="17" spans="1:12" x14ac:dyDescent="0.2">
      <c r="A17" s="33"/>
      <c r="B17" s="36"/>
      <c r="C17" s="6">
        <f t="shared" si="0"/>
        <v>16598.334999999999</v>
      </c>
      <c r="D17" s="6">
        <f t="shared" si="1"/>
        <v>360</v>
      </c>
      <c r="E17" s="12">
        <v>12</v>
      </c>
      <c r="F17" s="6">
        <f t="shared" si="8"/>
        <v>16797.5</v>
      </c>
      <c r="G17" s="6">
        <f t="shared" si="3"/>
        <v>33755.834999999999</v>
      </c>
      <c r="H17" s="17">
        <f t="shared" si="4"/>
        <v>33423.868300000002</v>
      </c>
      <c r="I17" s="6">
        <f t="shared" si="5"/>
        <v>9443.66</v>
      </c>
      <c r="J17" s="6">
        <f t="shared" si="6"/>
        <v>2869.2459750000003</v>
      </c>
      <c r="K17" s="18">
        <f t="shared" si="7"/>
        <v>45736.774275000003</v>
      </c>
    </row>
    <row r="18" spans="1:12" x14ac:dyDescent="0.2">
      <c r="A18" s="33"/>
      <c r="B18" s="36"/>
      <c r="C18" s="6">
        <f t="shared" si="0"/>
        <v>16598.334999999999</v>
      </c>
      <c r="D18" s="6">
        <f t="shared" si="1"/>
        <v>360</v>
      </c>
      <c r="E18" s="12">
        <v>13</v>
      </c>
      <c r="F18" s="6">
        <f t="shared" si="8"/>
        <v>17221.71</v>
      </c>
      <c r="G18" s="6">
        <f t="shared" si="3"/>
        <v>34180.044999999998</v>
      </c>
      <c r="H18" s="17">
        <f t="shared" si="4"/>
        <v>33848.078299999994</v>
      </c>
      <c r="I18" s="6">
        <f t="shared" si="5"/>
        <v>9546.32</v>
      </c>
      <c r="J18" s="6">
        <f t="shared" si="6"/>
        <v>2905.303825</v>
      </c>
      <c r="K18" s="18">
        <f t="shared" si="7"/>
        <v>46299.702124999996</v>
      </c>
    </row>
    <row r="19" spans="1:12" x14ac:dyDescent="0.2">
      <c r="A19" s="33"/>
      <c r="B19" s="36"/>
      <c r="C19" s="6">
        <f t="shared" si="0"/>
        <v>16598.334999999999</v>
      </c>
      <c r="D19" s="6">
        <f t="shared" si="1"/>
        <v>360</v>
      </c>
      <c r="E19" s="12">
        <v>14</v>
      </c>
      <c r="F19" s="6">
        <f t="shared" si="8"/>
        <v>17645.919999999998</v>
      </c>
      <c r="G19" s="6">
        <f t="shared" si="3"/>
        <v>34604.254999999997</v>
      </c>
      <c r="H19" s="17">
        <f t="shared" si="4"/>
        <v>34272.2883</v>
      </c>
      <c r="I19" s="6">
        <f t="shared" si="5"/>
        <v>9648.98</v>
      </c>
      <c r="J19" s="6">
        <f t="shared" si="6"/>
        <v>2941.3616750000001</v>
      </c>
      <c r="K19" s="18">
        <f t="shared" si="7"/>
        <v>46862.629974999996</v>
      </c>
    </row>
    <row r="20" spans="1:12" x14ac:dyDescent="0.2">
      <c r="A20" s="33"/>
      <c r="B20" s="36"/>
      <c r="C20" s="6">
        <f t="shared" si="0"/>
        <v>16598.334999999999</v>
      </c>
      <c r="D20" s="6">
        <f t="shared" si="1"/>
        <v>360</v>
      </c>
      <c r="E20" s="12">
        <v>15</v>
      </c>
      <c r="F20" s="6">
        <f t="shared" si="8"/>
        <v>18070.129999999997</v>
      </c>
      <c r="G20" s="6">
        <f t="shared" si="3"/>
        <v>35028.464999999997</v>
      </c>
      <c r="H20" s="17">
        <f t="shared" si="4"/>
        <v>34696.498299999992</v>
      </c>
      <c r="I20" s="6">
        <f t="shared" si="5"/>
        <v>9751.64</v>
      </c>
      <c r="J20" s="6">
        <f t="shared" si="6"/>
        <v>2977.4195249999998</v>
      </c>
      <c r="K20" s="18">
        <f t="shared" si="7"/>
        <v>47425.557824999989</v>
      </c>
    </row>
    <row r="21" spans="1:12" x14ac:dyDescent="0.2">
      <c r="A21" s="33"/>
      <c r="B21" s="36"/>
      <c r="C21" s="6">
        <f t="shared" si="0"/>
        <v>16598.334999999999</v>
      </c>
      <c r="D21" s="6">
        <f t="shared" si="1"/>
        <v>360</v>
      </c>
      <c r="E21" s="12">
        <v>16</v>
      </c>
      <c r="F21" s="6">
        <f t="shared" si="8"/>
        <v>18494.339999999997</v>
      </c>
      <c r="G21" s="6">
        <f t="shared" si="3"/>
        <v>35452.674999999996</v>
      </c>
      <c r="H21" s="17">
        <f t="shared" si="4"/>
        <v>35120.708299999998</v>
      </c>
      <c r="I21" s="6">
        <f t="shared" si="5"/>
        <v>9854.2999999999993</v>
      </c>
      <c r="J21" s="6">
        <f t="shared" si="6"/>
        <v>3013.4773749999999</v>
      </c>
      <c r="K21" s="18">
        <f t="shared" si="7"/>
        <v>47988.485675000004</v>
      </c>
    </row>
    <row r="22" spans="1:12" x14ac:dyDescent="0.2">
      <c r="A22" s="33"/>
      <c r="B22" s="36"/>
      <c r="C22" s="6">
        <f t="shared" si="0"/>
        <v>16598.334999999999</v>
      </c>
      <c r="D22" s="6">
        <f t="shared" si="1"/>
        <v>360</v>
      </c>
      <c r="E22" s="12">
        <v>17</v>
      </c>
      <c r="F22" s="6">
        <f t="shared" si="8"/>
        <v>18918.549999999996</v>
      </c>
      <c r="G22" s="6">
        <f t="shared" si="3"/>
        <v>35876.884999999995</v>
      </c>
      <c r="H22" s="17">
        <f t="shared" si="4"/>
        <v>35544.91829999999</v>
      </c>
      <c r="I22" s="6">
        <f t="shared" si="5"/>
        <v>9956.9599999999991</v>
      </c>
      <c r="J22" s="6">
        <f t="shared" si="6"/>
        <v>3049.5352249999996</v>
      </c>
      <c r="K22" s="18">
        <f t="shared" si="7"/>
        <v>48551.413524999989</v>
      </c>
    </row>
    <row r="23" spans="1:12" x14ac:dyDescent="0.2">
      <c r="A23" s="33"/>
      <c r="B23" s="36"/>
      <c r="C23" s="6">
        <f t="shared" si="0"/>
        <v>16598.334999999999</v>
      </c>
      <c r="D23" s="6">
        <f t="shared" si="1"/>
        <v>360</v>
      </c>
      <c r="E23" s="12">
        <v>18</v>
      </c>
      <c r="F23" s="6">
        <f t="shared" si="8"/>
        <v>19342.759999999995</v>
      </c>
      <c r="G23" s="6">
        <f t="shared" si="3"/>
        <v>36301.094999999994</v>
      </c>
      <c r="H23" s="17">
        <f t="shared" si="4"/>
        <v>35969.128299999997</v>
      </c>
      <c r="I23" s="6">
        <f t="shared" si="5"/>
        <v>10059.620000000001</v>
      </c>
      <c r="J23" s="6">
        <f t="shared" si="6"/>
        <v>3085.5930749999998</v>
      </c>
      <c r="K23" s="18">
        <f t="shared" si="7"/>
        <v>49114.341374999996</v>
      </c>
    </row>
    <row r="24" spans="1:12" x14ac:dyDescent="0.2">
      <c r="A24" s="33"/>
      <c r="B24" s="36"/>
      <c r="C24" s="6">
        <f t="shared" si="0"/>
        <v>16598.334999999999</v>
      </c>
      <c r="D24" s="6">
        <f t="shared" si="1"/>
        <v>360</v>
      </c>
      <c r="E24" s="12">
        <v>19</v>
      </c>
      <c r="F24" s="6">
        <f t="shared" si="8"/>
        <v>19766.969999999994</v>
      </c>
      <c r="G24" s="6">
        <f t="shared" si="3"/>
        <v>36725.304999999993</v>
      </c>
      <c r="H24" s="17">
        <f t="shared" si="4"/>
        <v>36393.338299999989</v>
      </c>
      <c r="I24" s="6">
        <f t="shared" si="5"/>
        <v>10162.280000000001</v>
      </c>
      <c r="J24" s="6">
        <f t="shared" si="6"/>
        <v>3121.6509249999995</v>
      </c>
      <c r="K24" s="18">
        <f t="shared" si="7"/>
        <v>49677.269224999989</v>
      </c>
    </row>
    <row r="25" spans="1:12" ht="13.5" thickBot="1" x14ac:dyDescent="0.25">
      <c r="A25" s="34"/>
      <c r="B25" s="37"/>
      <c r="C25" s="19">
        <f t="shared" si="0"/>
        <v>16598.334999999999</v>
      </c>
      <c r="D25" s="19">
        <f t="shared" si="1"/>
        <v>360</v>
      </c>
      <c r="E25" s="20">
        <v>20</v>
      </c>
      <c r="F25" s="19">
        <f t="shared" si="8"/>
        <v>20191.179999999993</v>
      </c>
      <c r="G25" s="19">
        <f t="shared" si="3"/>
        <v>37149.514999999992</v>
      </c>
      <c r="H25" s="21">
        <f t="shared" si="4"/>
        <v>36817.548299999995</v>
      </c>
      <c r="I25" s="19">
        <f t="shared" si="5"/>
        <v>10264.93</v>
      </c>
      <c r="J25" s="19">
        <f t="shared" si="6"/>
        <v>3157.7087749999996</v>
      </c>
      <c r="K25" s="22">
        <f t="shared" si="7"/>
        <v>50240.187074999994</v>
      </c>
    </row>
    <row r="26" spans="1:12" x14ac:dyDescent="0.2">
      <c r="A26" s="2"/>
      <c r="B26" s="2"/>
      <c r="C26" s="2"/>
      <c r="D26" s="2"/>
      <c r="E26" s="3"/>
      <c r="F26" s="2"/>
      <c r="G26" s="2"/>
      <c r="H26" s="2"/>
      <c r="I26" s="2"/>
      <c r="J26" s="2"/>
      <c r="K26" s="2"/>
    </row>
    <row r="27" spans="1:12" x14ac:dyDescent="0.2">
      <c r="A27" s="2"/>
      <c r="B27" s="2"/>
      <c r="C27" s="2"/>
      <c r="D27" s="2"/>
      <c r="E27" s="3"/>
      <c r="F27" s="2"/>
      <c r="G27" s="2"/>
      <c r="H27" s="2"/>
      <c r="I27" s="2"/>
      <c r="J27" s="2"/>
      <c r="K27" s="2"/>
    </row>
    <row r="28" spans="1:12" x14ac:dyDescent="0.2">
      <c r="F28" s="8" t="s">
        <v>4</v>
      </c>
    </row>
    <row r="29" spans="1:12" x14ac:dyDescent="0.2">
      <c r="F29" s="8" t="s">
        <v>5</v>
      </c>
      <c r="G29" s="4">
        <v>0.24199999999999999</v>
      </c>
      <c r="H29" s="1" t="s">
        <v>6</v>
      </c>
    </row>
    <row r="30" spans="1:12" x14ac:dyDescent="0.2">
      <c r="F30" s="8" t="s">
        <v>7</v>
      </c>
      <c r="G30" s="4">
        <v>7.6799999999999993E-2</v>
      </c>
      <c r="H30" s="1" t="s">
        <v>8</v>
      </c>
    </row>
    <row r="31" spans="1:12" x14ac:dyDescent="0.2">
      <c r="F31" s="8" t="s">
        <v>9</v>
      </c>
      <c r="G31" s="4">
        <v>8.5000000000000006E-2</v>
      </c>
      <c r="H31" s="1" t="s">
        <v>6</v>
      </c>
    </row>
    <row r="32" spans="1:12" x14ac:dyDescent="0.2">
      <c r="B32" s="5"/>
      <c r="C32" s="5"/>
      <c r="D32" s="5"/>
      <c r="E32" s="5"/>
      <c r="F32" s="9" t="s">
        <v>10</v>
      </c>
      <c r="G32" s="4">
        <v>4.36E-2</v>
      </c>
      <c r="H32" s="1" t="s">
        <v>8</v>
      </c>
      <c r="I32" s="5"/>
      <c r="J32" s="5"/>
      <c r="K32" s="4"/>
      <c r="L32" s="4"/>
    </row>
  </sheetData>
  <mergeCells count="2">
    <mergeCell ref="A5:A25"/>
    <mergeCell ref="B5:B25"/>
  </mergeCells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C2023-5B78-4BC9-814E-6C7FFDF38F7C}">
  <sheetPr>
    <pageSetUpPr fitToPage="1"/>
  </sheetPr>
  <dimension ref="A1:M32"/>
  <sheetViews>
    <sheetView workbookViewId="0">
      <selection activeCell="A5" sqref="A5:A25"/>
    </sheetView>
  </sheetViews>
  <sheetFormatPr defaultColWidth="13" defaultRowHeight="12.75" x14ac:dyDescent="0.2"/>
  <cols>
    <col min="1" max="1" width="16.28515625" style="1" customWidth="1"/>
    <col min="2" max="2" width="13" style="1" customWidth="1"/>
    <col min="3" max="3" width="18.85546875" style="1" customWidth="1"/>
    <col min="4" max="4" width="12.28515625" style="1" customWidth="1"/>
    <col min="5" max="10" width="13" style="1"/>
    <col min="11" max="11" width="14.140625" style="1" bestFit="1" customWidth="1"/>
    <col min="12" max="16384" width="13" style="1"/>
  </cols>
  <sheetData>
    <row r="1" spans="1:13" ht="14.25" x14ac:dyDescent="0.2">
      <c r="A1" s="14" t="s">
        <v>11</v>
      </c>
      <c r="B1" s="10"/>
    </row>
    <row r="2" spans="1:13" x14ac:dyDescent="0.2">
      <c r="A2" s="16" t="s">
        <v>16</v>
      </c>
      <c r="C2" s="11"/>
      <c r="D2" s="11"/>
      <c r="E2" s="11"/>
    </row>
    <row r="3" spans="1:13" s="7" customFormat="1" ht="20.25" customHeight="1" thickBot="1" x14ac:dyDescent="0.25">
      <c r="A3" s="13" t="s">
        <v>18</v>
      </c>
    </row>
    <row r="4" spans="1:13" ht="54" thickBot="1" x14ac:dyDescent="0.25">
      <c r="A4" s="27" t="s">
        <v>14</v>
      </c>
      <c r="B4" s="28" t="s">
        <v>13</v>
      </c>
      <c r="C4" s="29" t="s">
        <v>26</v>
      </c>
      <c r="D4" s="29" t="s">
        <v>17</v>
      </c>
      <c r="E4" s="28" t="s">
        <v>0</v>
      </c>
      <c r="F4" s="28" t="s">
        <v>1</v>
      </c>
      <c r="G4" s="28" t="s">
        <v>2</v>
      </c>
      <c r="H4" s="28" t="s">
        <v>12</v>
      </c>
      <c r="I4" s="28" t="s">
        <v>15</v>
      </c>
      <c r="J4" s="28" t="s">
        <v>9</v>
      </c>
      <c r="K4" s="30" t="s">
        <v>3</v>
      </c>
    </row>
    <row r="5" spans="1:13" x14ac:dyDescent="0.2">
      <c r="A5" s="32">
        <v>15628.74</v>
      </c>
      <c r="B5" s="35">
        <f>(A5)/12</f>
        <v>1302.395</v>
      </c>
      <c r="C5" s="23">
        <f>$A$5+$B$5</f>
        <v>16931.134999999998</v>
      </c>
      <c r="D5" s="23">
        <f>30*12</f>
        <v>360</v>
      </c>
      <c r="E5" s="24">
        <v>0</v>
      </c>
      <c r="F5" s="23">
        <v>8749.0400000000009</v>
      </c>
      <c r="G5" s="23">
        <f>C5+F5+D5</f>
        <v>26040.174999999999</v>
      </c>
      <c r="H5" s="25">
        <f>C5-C5*2%+F5+D5</f>
        <v>25701.552299999999</v>
      </c>
      <c r="I5" s="23">
        <f>ROUND(C5*31.88%+(D5+F5)*24.2%,2)</f>
        <v>7602.03</v>
      </c>
      <c r="J5" s="23">
        <f>(C5+D5+F5)*8.5%</f>
        <v>2213.4148749999999</v>
      </c>
      <c r="K5" s="26">
        <f>H5+I5+J5</f>
        <v>35516.997175000004</v>
      </c>
    </row>
    <row r="6" spans="1:13" x14ac:dyDescent="0.2">
      <c r="A6" s="33"/>
      <c r="B6" s="36"/>
      <c r="C6" s="6">
        <f t="shared" ref="C6:C25" si="0">$A$5+$B$5</f>
        <v>16931.134999999998</v>
      </c>
      <c r="D6" s="6">
        <v>360</v>
      </c>
      <c r="E6" s="12">
        <v>1</v>
      </c>
      <c r="F6" s="6">
        <f t="shared" ref="F6:F11" si="1">F5+917.2</f>
        <v>9666.2400000000016</v>
      </c>
      <c r="G6" s="6">
        <f t="shared" ref="G6:G25" si="2">C6+F6+D6</f>
        <v>26957.375</v>
      </c>
      <c r="H6" s="17">
        <f t="shared" ref="H6:H25" si="3">C6-C6*2%+F6+D6</f>
        <v>26618.7523</v>
      </c>
      <c r="I6" s="6">
        <f t="shared" ref="I6:I25" si="4">ROUND(C6*31.88%+(D6+F6)*24.2%,2)</f>
        <v>7824</v>
      </c>
      <c r="J6" s="6">
        <f t="shared" ref="J6:J25" si="5">(C6+D6+F6)*8.5%</f>
        <v>2291.3768750000004</v>
      </c>
      <c r="K6" s="18">
        <f t="shared" ref="K6:K25" si="6">H6+I6+J6</f>
        <v>36734.129175000002</v>
      </c>
    </row>
    <row r="7" spans="1:13" x14ac:dyDescent="0.2">
      <c r="A7" s="33"/>
      <c r="B7" s="36"/>
      <c r="C7" s="6">
        <f t="shared" si="0"/>
        <v>16931.134999999998</v>
      </c>
      <c r="D7" s="6">
        <v>360</v>
      </c>
      <c r="E7" s="12">
        <v>2</v>
      </c>
      <c r="F7" s="6">
        <f t="shared" si="1"/>
        <v>10583.440000000002</v>
      </c>
      <c r="G7" s="6">
        <f t="shared" si="2"/>
        <v>27874.575000000001</v>
      </c>
      <c r="H7" s="17">
        <f t="shared" si="3"/>
        <v>27535.952300000001</v>
      </c>
      <c r="I7" s="6">
        <f t="shared" si="4"/>
        <v>8045.96</v>
      </c>
      <c r="J7" s="6">
        <f t="shared" si="5"/>
        <v>2369.3388750000004</v>
      </c>
      <c r="K7" s="18">
        <f t="shared" si="6"/>
        <v>37951.251175000005</v>
      </c>
    </row>
    <row r="8" spans="1:13" x14ac:dyDescent="0.2">
      <c r="A8" s="33"/>
      <c r="B8" s="36"/>
      <c r="C8" s="6">
        <f t="shared" si="0"/>
        <v>16931.134999999998</v>
      </c>
      <c r="D8" s="6">
        <v>360</v>
      </c>
      <c r="E8" s="12">
        <v>3</v>
      </c>
      <c r="F8" s="6">
        <f t="shared" si="1"/>
        <v>11500.640000000003</v>
      </c>
      <c r="G8" s="6">
        <f t="shared" si="2"/>
        <v>28791.775000000001</v>
      </c>
      <c r="H8" s="17">
        <f t="shared" si="3"/>
        <v>28453.152300000002</v>
      </c>
      <c r="I8" s="6">
        <f t="shared" si="4"/>
        <v>8267.92</v>
      </c>
      <c r="J8" s="6">
        <f t="shared" si="5"/>
        <v>2447.3008750000004</v>
      </c>
      <c r="K8" s="18">
        <f t="shared" si="6"/>
        <v>39168.373175000001</v>
      </c>
    </row>
    <row r="9" spans="1:13" x14ac:dyDescent="0.2">
      <c r="A9" s="33"/>
      <c r="B9" s="36"/>
      <c r="C9" s="6">
        <f t="shared" si="0"/>
        <v>16931.134999999998</v>
      </c>
      <c r="D9" s="6">
        <v>360</v>
      </c>
      <c r="E9" s="12">
        <v>4</v>
      </c>
      <c r="F9" s="6">
        <f t="shared" si="1"/>
        <v>12417.840000000004</v>
      </c>
      <c r="G9" s="6">
        <f t="shared" si="2"/>
        <v>29708.975000000002</v>
      </c>
      <c r="H9" s="17">
        <f t="shared" si="3"/>
        <v>29370.352300000002</v>
      </c>
      <c r="I9" s="6">
        <f t="shared" si="4"/>
        <v>8489.8799999999992</v>
      </c>
      <c r="J9" s="6">
        <f t="shared" si="5"/>
        <v>2525.2628750000003</v>
      </c>
      <c r="K9" s="18">
        <f t="shared" si="6"/>
        <v>40385.495175000004</v>
      </c>
    </row>
    <row r="10" spans="1:13" x14ac:dyDescent="0.2">
      <c r="A10" s="33"/>
      <c r="B10" s="36"/>
      <c r="C10" s="6">
        <f t="shared" si="0"/>
        <v>16931.134999999998</v>
      </c>
      <c r="D10" s="6">
        <v>360</v>
      </c>
      <c r="E10" s="12">
        <v>5</v>
      </c>
      <c r="F10" s="6">
        <f t="shared" si="1"/>
        <v>13335.040000000005</v>
      </c>
      <c r="G10" s="6">
        <f t="shared" si="2"/>
        <v>30626.175000000003</v>
      </c>
      <c r="H10" s="17">
        <f t="shared" si="3"/>
        <v>30287.552300000003</v>
      </c>
      <c r="I10" s="6">
        <f t="shared" si="4"/>
        <v>8711.85</v>
      </c>
      <c r="J10" s="6">
        <f t="shared" si="5"/>
        <v>2603.2248750000003</v>
      </c>
      <c r="K10" s="18">
        <f t="shared" si="6"/>
        <v>41602.627175000001</v>
      </c>
    </row>
    <row r="11" spans="1:13" x14ac:dyDescent="0.2">
      <c r="A11" s="33"/>
      <c r="B11" s="36"/>
      <c r="C11" s="6">
        <f t="shared" si="0"/>
        <v>16931.134999999998</v>
      </c>
      <c r="D11" s="6">
        <v>360</v>
      </c>
      <c r="E11" s="12">
        <v>6</v>
      </c>
      <c r="F11" s="6">
        <f t="shared" si="1"/>
        <v>14252.240000000005</v>
      </c>
      <c r="G11" s="6">
        <f t="shared" si="2"/>
        <v>31543.375000000004</v>
      </c>
      <c r="H11" s="17">
        <f t="shared" si="3"/>
        <v>31204.752300000004</v>
      </c>
      <c r="I11" s="6">
        <f t="shared" si="4"/>
        <v>8933.81</v>
      </c>
      <c r="J11" s="6">
        <f t="shared" si="5"/>
        <v>2681.1868750000003</v>
      </c>
      <c r="K11" s="18">
        <f t="shared" si="6"/>
        <v>42819.749175000004</v>
      </c>
    </row>
    <row r="12" spans="1:13" x14ac:dyDescent="0.2">
      <c r="A12" s="33"/>
      <c r="B12" s="36"/>
      <c r="C12" s="6">
        <f t="shared" si="0"/>
        <v>16931.134999999998</v>
      </c>
      <c r="D12" s="6">
        <v>360</v>
      </c>
      <c r="E12" s="12">
        <v>7</v>
      </c>
      <c r="F12" s="6">
        <f t="shared" ref="F12:F25" si="7">F11+424.21</f>
        <v>14676.450000000004</v>
      </c>
      <c r="G12" s="6">
        <f t="shared" si="2"/>
        <v>31967.585000000003</v>
      </c>
      <c r="H12" s="17">
        <f t="shared" si="3"/>
        <v>31628.962300000003</v>
      </c>
      <c r="I12" s="6">
        <f t="shared" si="4"/>
        <v>9036.4699999999993</v>
      </c>
      <c r="J12" s="6">
        <f t="shared" si="5"/>
        <v>2717.2447250000005</v>
      </c>
      <c r="K12" s="18">
        <f t="shared" si="6"/>
        <v>43382.677024999997</v>
      </c>
    </row>
    <row r="13" spans="1:13" x14ac:dyDescent="0.2">
      <c r="A13" s="33"/>
      <c r="B13" s="36"/>
      <c r="C13" s="6">
        <f t="shared" si="0"/>
        <v>16931.134999999998</v>
      </c>
      <c r="D13" s="6">
        <v>360</v>
      </c>
      <c r="E13" s="12">
        <v>8</v>
      </c>
      <c r="F13" s="6">
        <f t="shared" si="7"/>
        <v>15100.660000000003</v>
      </c>
      <c r="G13" s="6">
        <f t="shared" si="2"/>
        <v>32391.795000000002</v>
      </c>
      <c r="H13" s="17">
        <f t="shared" si="3"/>
        <v>32053.172300000002</v>
      </c>
      <c r="I13" s="6">
        <f t="shared" si="4"/>
        <v>9139.1299999999992</v>
      </c>
      <c r="J13" s="6">
        <f t="shared" si="5"/>
        <v>2753.3025750000002</v>
      </c>
      <c r="K13" s="18">
        <f t="shared" si="6"/>
        <v>43945.604875000005</v>
      </c>
    </row>
    <row r="14" spans="1:13" x14ac:dyDescent="0.2">
      <c r="A14" s="33"/>
      <c r="B14" s="36"/>
      <c r="C14" s="6">
        <f t="shared" si="0"/>
        <v>16931.134999999998</v>
      </c>
      <c r="D14" s="6">
        <v>360</v>
      </c>
      <c r="E14" s="12">
        <v>9</v>
      </c>
      <c r="F14" s="6">
        <f t="shared" si="7"/>
        <v>15524.870000000003</v>
      </c>
      <c r="G14" s="6">
        <f t="shared" si="2"/>
        <v>32816.005000000005</v>
      </c>
      <c r="H14" s="17">
        <f t="shared" si="3"/>
        <v>32477.382300000001</v>
      </c>
      <c r="I14" s="6">
        <f t="shared" si="4"/>
        <v>9241.7800000000007</v>
      </c>
      <c r="J14" s="6">
        <f t="shared" si="5"/>
        <v>2789.3604250000008</v>
      </c>
      <c r="K14" s="18">
        <f t="shared" si="6"/>
        <v>44508.522725000003</v>
      </c>
    </row>
    <row r="15" spans="1:13" x14ac:dyDescent="0.2">
      <c r="A15" s="33"/>
      <c r="B15" s="36"/>
      <c r="C15" s="6">
        <f t="shared" si="0"/>
        <v>16931.134999999998</v>
      </c>
      <c r="D15" s="6">
        <v>360</v>
      </c>
      <c r="E15" s="12">
        <v>10</v>
      </c>
      <c r="F15" s="6">
        <f t="shared" si="7"/>
        <v>15949.080000000002</v>
      </c>
      <c r="G15" s="6">
        <f t="shared" si="2"/>
        <v>33240.214999999997</v>
      </c>
      <c r="H15" s="17">
        <f t="shared" si="3"/>
        <v>32901.592300000004</v>
      </c>
      <c r="I15" s="6">
        <f t="shared" si="4"/>
        <v>9344.44</v>
      </c>
      <c r="J15" s="6">
        <f t="shared" si="5"/>
        <v>2825.418275</v>
      </c>
      <c r="K15" s="18">
        <f t="shared" si="6"/>
        <v>45071.45057500001</v>
      </c>
      <c r="M15" s="15"/>
    </row>
    <row r="16" spans="1:13" x14ac:dyDescent="0.2">
      <c r="A16" s="33"/>
      <c r="B16" s="36"/>
      <c r="C16" s="6">
        <f t="shared" si="0"/>
        <v>16931.134999999998</v>
      </c>
      <c r="D16" s="6">
        <v>360</v>
      </c>
      <c r="E16" s="12">
        <v>11</v>
      </c>
      <c r="F16" s="6">
        <f t="shared" si="7"/>
        <v>16373.29</v>
      </c>
      <c r="G16" s="6">
        <f t="shared" si="2"/>
        <v>33664.425000000003</v>
      </c>
      <c r="H16" s="17">
        <f t="shared" si="3"/>
        <v>33325.802299999996</v>
      </c>
      <c r="I16" s="6">
        <f t="shared" si="4"/>
        <v>9447.1</v>
      </c>
      <c r="J16" s="6">
        <f t="shared" si="5"/>
        <v>2861.4761250000006</v>
      </c>
      <c r="K16" s="18">
        <f t="shared" si="6"/>
        <v>45634.378424999995</v>
      </c>
    </row>
    <row r="17" spans="1:12" x14ac:dyDescent="0.2">
      <c r="A17" s="33"/>
      <c r="B17" s="36"/>
      <c r="C17" s="6">
        <f t="shared" si="0"/>
        <v>16931.134999999998</v>
      </c>
      <c r="D17" s="6">
        <v>360</v>
      </c>
      <c r="E17" s="12">
        <v>12</v>
      </c>
      <c r="F17" s="6">
        <f t="shared" si="7"/>
        <v>16797.5</v>
      </c>
      <c r="G17" s="6">
        <f t="shared" si="2"/>
        <v>34088.634999999995</v>
      </c>
      <c r="H17" s="17">
        <f t="shared" si="3"/>
        <v>33750.012300000002</v>
      </c>
      <c r="I17" s="6">
        <f t="shared" si="4"/>
        <v>9549.76</v>
      </c>
      <c r="J17" s="6">
        <f t="shared" si="5"/>
        <v>2897.5339749999998</v>
      </c>
      <c r="K17" s="18">
        <f t="shared" si="6"/>
        <v>46197.306275000003</v>
      </c>
    </row>
    <row r="18" spans="1:12" x14ac:dyDescent="0.2">
      <c r="A18" s="33"/>
      <c r="B18" s="36"/>
      <c r="C18" s="6">
        <f t="shared" si="0"/>
        <v>16931.134999999998</v>
      </c>
      <c r="D18" s="6">
        <v>360</v>
      </c>
      <c r="E18" s="12">
        <v>13</v>
      </c>
      <c r="F18" s="6">
        <f t="shared" si="7"/>
        <v>17221.71</v>
      </c>
      <c r="G18" s="6">
        <f t="shared" si="2"/>
        <v>34512.845000000001</v>
      </c>
      <c r="H18" s="17">
        <f t="shared" si="3"/>
        <v>34174.222299999994</v>
      </c>
      <c r="I18" s="6">
        <f t="shared" si="4"/>
        <v>9652.42</v>
      </c>
      <c r="J18" s="6">
        <f t="shared" si="5"/>
        <v>2933.5918250000004</v>
      </c>
      <c r="K18" s="18">
        <f t="shared" si="6"/>
        <v>46760.234124999995</v>
      </c>
    </row>
    <row r="19" spans="1:12" x14ac:dyDescent="0.2">
      <c r="A19" s="33"/>
      <c r="B19" s="36"/>
      <c r="C19" s="6">
        <f t="shared" si="0"/>
        <v>16931.134999999998</v>
      </c>
      <c r="D19" s="6">
        <v>360</v>
      </c>
      <c r="E19" s="12">
        <v>14</v>
      </c>
      <c r="F19" s="6">
        <f t="shared" si="7"/>
        <v>17645.919999999998</v>
      </c>
      <c r="G19" s="6">
        <f t="shared" si="2"/>
        <v>34937.054999999993</v>
      </c>
      <c r="H19" s="17">
        <f t="shared" si="3"/>
        <v>34598.4323</v>
      </c>
      <c r="I19" s="6">
        <f t="shared" si="4"/>
        <v>9755.08</v>
      </c>
      <c r="J19" s="6">
        <f t="shared" si="5"/>
        <v>2969.6496749999997</v>
      </c>
      <c r="K19" s="18">
        <f t="shared" si="6"/>
        <v>47323.161975000003</v>
      </c>
    </row>
    <row r="20" spans="1:12" x14ac:dyDescent="0.2">
      <c r="A20" s="33"/>
      <c r="B20" s="36"/>
      <c r="C20" s="6">
        <f t="shared" si="0"/>
        <v>16931.134999999998</v>
      </c>
      <c r="D20" s="6">
        <v>360</v>
      </c>
      <c r="E20" s="12">
        <v>15</v>
      </c>
      <c r="F20" s="6">
        <f t="shared" si="7"/>
        <v>18070.129999999997</v>
      </c>
      <c r="G20" s="6">
        <f t="shared" si="2"/>
        <v>35361.264999999999</v>
      </c>
      <c r="H20" s="17">
        <f t="shared" si="3"/>
        <v>35022.642299999992</v>
      </c>
      <c r="I20" s="6">
        <f t="shared" si="4"/>
        <v>9857.74</v>
      </c>
      <c r="J20" s="6">
        <f t="shared" si="5"/>
        <v>3005.7075250000003</v>
      </c>
      <c r="K20" s="18">
        <f t="shared" si="6"/>
        <v>47886.089824999988</v>
      </c>
    </row>
    <row r="21" spans="1:12" x14ac:dyDescent="0.2">
      <c r="A21" s="33"/>
      <c r="B21" s="36"/>
      <c r="C21" s="6">
        <f t="shared" si="0"/>
        <v>16931.134999999998</v>
      </c>
      <c r="D21" s="6">
        <v>360</v>
      </c>
      <c r="E21" s="12">
        <v>16</v>
      </c>
      <c r="F21" s="6">
        <f t="shared" si="7"/>
        <v>18494.339999999997</v>
      </c>
      <c r="G21" s="6">
        <f t="shared" si="2"/>
        <v>35785.474999999991</v>
      </c>
      <c r="H21" s="17">
        <f t="shared" si="3"/>
        <v>35446.852299999999</v>
      </c>
      <c r="I21" s="6">
        <f t="shared" si="4"/>
        <v>9960.4</v>
      </c>
      <c r="J21" s="6">
        <f t="shared" si="5"/>
        <v>3041.7653749999995</v>
      </c>
      <c r="K21" s="18">
        <f t="shared" si="6"/>
        <v>48449.017675000003</v>
      </c>
    </row>
    <row r="22" spans="1:12" x14ac:dyDescent="0.2">
      <c r="A22" s="33"/>
      <c r="B22" s="36"/>
      <c r="C22" s="6">
        <f t="shared" si="0"/>
        <v>16931.134999999998</v>
      </c>
      <c r="D22" s="6">
        <v>360</v>
      </c>
      <c r="E22" s="12">
        <v>17</v>
      </c>
      <c r="F22" s="6">
        <f t="shared" si="7"/>
        <v>18918.549999999996</v>
      </c>
      <c r="G22" s="6">
        <f t="shared" si="2"/>
        <v>36209.684999999998</v>
      </c>
      <c r="H22" s="17">
        <f t="shared" si="3"/>
        <v>35871.062299999991</v>
      </c>
      <c r="I22" s="6">
        <f t="shared" si="4"/>
        <v>10063.049999999999</v>
      </c>
      <c r="J22" s="6">
        <f t="shared" si="5"/>
        <v>3077.8232250000001</v>
      </c>
      <c r="K22" s="18">
        <f t="shared" si="6"/>
        <v>49011.935524999994</v>
      </c>
    </row>
    <row r="23" spans="1:12" x14ac:dyDescent="0.2">
      <c r="A23" s="33"/>
      <c r="B23" s="36"/>
      <c r="C23" s="6">
        <f t="shared" si="0"/>
        <v>16931.134999999998</v>
      </c>
      <c r="D23" s="6">
        <v>360</v>
      </c>
      <c r="E23" s="12">
        <v>18</v>
      </c>
      <c r="F23" s="6">
        <f t="shared" si="7"/>
        <v>19342.759999999995</v>
      </c>
      <c r="G23" s="6">
        <f t="shared" si="2"/>
        <v>36633.89499999999</v>
      </c>
      <c r="H23" s="17">
        <f t="shared" si="3"/>
        <v>36295.272299999997</v>
      </c>
      <c r="I23" s="6">
        <f t="shared" si="4"/>
        <v>10165.709999999999</v>
      </c>
      <c r="J23" s="6">
        <f t="shared" si="5"/>
        <v>3113.8810749999993</v>
      </c>
      <c r="K23" s="18">
        <f t="shared" si="6"/>
        <v>49574.863374999994</v>
      </c>
    </row>
    <row r="24" spans="1:12" x14ac:dyDescent="0.2">
      <c r="A24" s="33"/>
      <c r="B24" s="36"/>
      <c r="C24" s="6">
        <f t="shared" si="0"/>
        <v>16931.134999999998</v>
      </c>
      <c r="D24" s="6">
        <v>360</v>
      </c>
      <c r="E24" s="12">
        <v>19</v>
      </c>
      <c r="F24" s="6">
        <f t="shared" si="7"/>
        <v>19766.969999999994</v>
      </c>
      <c r="G24" s="6">
        <f t="shared" si="2"/>
        <v>37058.104999999996</v>
      </c>
      <c r="H24" s="17">
        <f t="shared" si="3"/>
        <v>36719.482299999989</v>
      </c>
      <c r="I24" s="6">
        <f t="shared" si="4"/>
        <v>10268.370000000001</v>
      </c>
      <c r="J24" s="6">
        <f t="shared" si="5"/>
        <v>3149.9389249999999</v>
      </c>
      <c r="K24" s="18">
        <f t="shared" si="6"/>
        <v>50137.791224999994</v>
      </c>
    </row>
    <row r="25" spans="1:12" ht="13.5" thickBot="1" x14ac:dyDescent="0.25">
      <c r="A25" s="34"/>
      <c r="B25" s="37"/>
      <c r="C25" s="19">
        <f t="shared" si="0"/>
        <v>16931.134999999998</v>
      </c>
      <c r="D25" s="19">
        <v>360</v>
      </c>
      <c r="E25" s="20">
        <v>20</v>
      </c>
      <c r="F25" s="19">
        <f t="shared" si="7"/>
        <v>20191.179999999993</v>
      </c>
      <c r="G25" s="19">
        <f t="shared" si="2"/>
        <v>37482.314999999988</v>
      </c>
      <c r="H25" s="21">
        <f t="shared" si="3"/>
        <v>37143.692299999995</v>
      </c>
      <c r="I25" s="19">
        <f t="shared" si="4"/>
        <v>10371.030000000001</v>
      </c>
      <c r="J25" s="19">
        <f t="shared" si="5"/>
        <v>3185.9967749999992</v>
      </c>
      <c r="K25" s="22">
        <f t="shared" si="6"/>
        <v>50700.719074999994</v>
      </c>
    </row>
    <row r="26" spans="1:12" x14ac:dyDescent="0.2">
      <c r="A26" s="2"/>
      <c r="B26" s="2"/>
      <c r="C26" s="2"/>
      <c r="D26" s="2"/>
      <c r="E26" s="3"/>
      <c r="F26" s="2"/>
      <c r="G26" s="2"/>
      <c r="H26" s="2"/>
      <c r="I26" s="2"/>
      <c r="J26" s="2"/>
      <c r="K26" s="2"/>
    </row>
    <row r="27" spans="1:12" x14ac:dyDescent="0.2">
      <c r="A27" s="2"/>
      <c r="B27" s="2"/>
      <c r="C27" s="2"/>
      <c r="D27" s="2"/>
      <c r="E27" s="3"/>
      <c r="F27" s="2"/>
      <c r="G27" s="2"/>
      <c r="H27" s="2"/>
      <c r="I27" s="2"/>
      <c r="J27" s="2"/>
      <c r="K27" s="2"/>
    </row>
    <row r="28" spans="1:12" x14ac:dyDescent="0.2">
      <c r="F28" s="8" t="s">
        <v>4</v>
      </c>
    </row>
    <row r="29" spans="1:12" x14ac:dyDescent="0.2">
      <c r="F29" s="8" t="s">
        <v>5</v>
      </c>
      <c r="G29" s="4">
        <v>0.24199999999999999</v>
      </c>
      <c r="H29" s="1" t="s">
        <v>6</v>
      </c>
    </row>
    <row r="30" spans="1:12" x14ac:dyDescent="0.2">
      <c r="F30" s="8" t="s">
        <v>7</v>
      </c>
      <c r="G30" s="4">
        <v>7.6799999999999993E-2</v>
      </c>
      <c r="H30" s="1" t="s">
        <v>8</v>
      </c>
    </row>
    <row r="31" spans="1:12" x14ac:dyDescent="0.2">
      <c r="F31" s="8" t="s">
        <v>9</v>
      </c>
      <c r="G31" s="4">
        <v>8.5000000000000006E-2</v>
      </c>
      <c r="H31" s="1" t="s">
        <v>6</v>
      </c>
    </row>
    <row r="32" spans="1:12" x14ac:dyDescent="0.2">
      <c r="B32" s="5"/>
      <c r="C32" s="5"/>
      <c r="D32" s="5"/>
      <c r="E32" s="5"/>
      <c r="F32" s="9" t="s">
        <v>10</v>
      </c>
      <c r="G32" s="4">
        <v>4.36E-2</v>
      </c>
      <c r="H32" s="1" t="s">
        <v>8</v>
      </c>
      <c r="I32" s="5"/>
      <c r="J32" s="5"/>
      <c r="K32" s="4"/>
      <c r="L32" s="4"/>
    </row>
  </sheetData>
  <mergeCells count="2">
    <mergeCell ref="A5:A25"/>
    <mergeCell ref="B5:B25"/>
  </mergeCells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2F630-B799-4E68-B9F5-F7246EDEA531}">
  <sheetPr>
    <pageSetUpPr fitToPage="1"/>
  </sheetPr>
  <dimension ref="A1:M32"/>
  <sheetViews>
    <sheetView workbookViewId="0">
      <selection activeCell="J29" sqref="J29"/>
    </sheetView>
  </sheetViews>
  <sheetFormatPr defaultColWidth="13" defaultRowHeight="12.75" x14ac:dyDescent="0.2"/>
  <cols>
    <col min="1" max="1" width="16.28515625" style="1" customWidth="1"/>
    <col min="2" max="2" width="13" style="1" customWidth="1"/>
    <col min="3" max="3" width="18.140625" style="1" customWidth="1"/>
    <col min="4" max="4" width="12.28515625" style="1" customWidth="1"/>
    <col min="5" max="10" width="13" style="1"/>
    <col min="11" max="11" width="14.140625" style="1" bestFit="1" customWidth="1"/>
    <col min="12" max="16384" width="13" style="1"/>
  </cols>
  <sheetData>
    <row r="1" spans="1:13" ht="14.25" x14ac:dyDescent="0.2">
      <c r="A1" s="14" t="s">
        <v>11</v>
      </c>
      <c r="B1" s="10"/>
    </row>
    <row r="2" spans="1:13" x14ac:dyDescent="0.2">
      <c r="A2" s="16" t="s">
        <v>16</v>
      </c>
      <c r="C2" s="11"/>
      <c r="D2" s="11"/>
      <c r="E2" s="11"/>
    </row>
    <row r="3" spans="1:13" s="7" customFormat="1" ht="20.25" customHeight="1" thickBot="1" x14ac:dyDescent="0.25">
      <c r="A3" s="13" t="s">
        <v>28</v>
      </c>
    </row>
    <row r="4" spans="1:13" ht="69" thickBot="1" x14ac:dyDescent="0.25">
      <c r="A4" s="31" t="s">
        <v>25</v>
      </c>
      <c r="B4" s="28" t="s">
        <v>13</v>
      </c>
      <c r="C4" s="29" t="s">
        <v>27</v>
      </c>
      <c r="D4" s="29" t="s">
        <v>17</v>
      </c>
      <c r="E4" s="28" t="s">
        <v>0</v>
      </c>
      <c r="F4" s="28" t="s">
        <v>1</v>
      </c>
      <c r="G4" s="28" t="s">
        <v>2</v>
      </c>
      <c r="H4" s="28" t="s">
        <v>12</v>
      </c>
      <c r="I4" s="28" t="s">
        <v>15</v>
      </c>
      <c r="J4" s="28" t="s">
        <v>9</v>
      </c>
      <c r="K4" s="30" t="s">
        <v>3</v>
      </c>
    </row>
    <row r="5" spans="1:13" x14ac:dyDescent="0.2">
      <c r="A5" s="32">
        <f>15628.74+3.91*12</f>
        <v>15675.66</v>
      </c>
      <c r="B5" s="35">
        <f>(A5)/12</f>
        <v>1306.3050000000001</v>
      </c>
      <c r="C5" s="23">
        <f>$A$5+$B$5</f>
        <v>16981.965</v>
      </c>
      <c r="D5" s="23">
        <f>30*12</f>
        <v>360</v>
      </c>
      <c r="E5" s="24">
        <v>0</v>
      </c>
      <c r="F5" s="23">
        <v>8749.0400000000009</v>
      </c>
      <c r="G5" s="23">
        <f>C5+F5+D5</f>
        <v>26091.005000000001</v>
      </c>
      <c r="H5" s="25">
        <f>C5-C5*2%+F5+D5</f>
        <v>25751.365700000002</v>
      </c>
      <c r="I5" s="23">
        <f>ROUND(C5*31.88%+(D5+F5)*24.2%,2)</f>
        <v>7618.24</v>
      </c>
      <c r="J5" s="23">
        <f>(C5+D5+F5)*8.5%</f>
        <v>2217.7354250000003</v>
      </c>
      <c r="K5" s="26">
        <f>H5+I5+J5</f>
        <v>35587.341124999999</v>
      </c>
    </row>
    <row r="6" spans="1:13" x14ac:dyDescent="0.2">
      <c r="A6" s="33"/>
      <c r="B6" s="36"/>
      <c r="C6" s="6">
        <f t="shared" ref="C6:C25" si="0">$A$5+$B$5</f>
        <v>16981.965</v>
      </c>
      <c r="D6" s="6">
        <f t="shared" ref="D6:D25" si="1">30*12</f>
        <v>360</v>
      </c>
      <c r="E6" s="12">
        <v>1</v>
      </c>
      <c r="F6" s="6">
        <f t="shared" ref="F6:F11" si="2">F5+917.2</f>
        <v>9666.2400000000016</v>
      </c>
      <c r="G6" s="6">
        <f t="shared" ref="G6:G25" si="3">C6+F6+D6</f>
        <v>27008.205000000002</v>
      </c>
      <c r="H6" s="17">
        <f t="shared" ref="H6:H25" si="4">C6-C6*2%+F6+D6</f>
        <v>26668.565700000003</v>
      </c>
      <c r="I6" s="6">
        <f t="shared" ref="I6:I25" si="5">ROUND(C6*31.88%+(D6+F6)*24.2%,2)</f>
        <v>7840.2</v>
      </c>
      <c r="J6" s="6">
        <f t="shared" ref="J6:J25" si="6">(C6+D6+F6)*8.5%</f>
        <v>2295.6974250000003</v>
      </c>
      <c r="K6" s="18">
        <f t="shared" ref="K6:K25" si="7">H6+I6+J6</f>
        <v>36804.463125000002</v>
      </c>
    </row>
    <row r="7" spans="1:13" x14ac:dyDescent="0.2">
      <c r="A7" s="33"/>
      <c r="B7" s="36"/>
      <c r="C7" s="6">
        <f t="shared" si="0"/>
        <v>16981.965</v>
      </c>
      <c r="D7" s="6">
        <f t="shared" si="1"/>
        <v>360</v>
      </c>
      <c r="E7" s="12">
        <v>2</v>
      </c>
      <c r="F7" s="6">
        <f t="shared" si="2"/>
        <v>10583.440000000002</v>
      </c>
      <c r="G7" s="6">
        <f t="shared" si="3"/>
        <v>27925.405000000002</v>
      </c>
      <c r="H7" s="17">
        <f t="shared" si="4"/>
        <v>27585.765700000004</v>
      </c>
      <c r="I7" s="6">
        <f t="shared" si="5"/>
        <v>8062.16</v>
      </c>
      <c r="J7" s="6">
        <f t="shared" si="6"/>
        <v>2373.6594250000003</v>
      </c>
      <c r="K7" s="18">
        <f t="shared" si="7"/>
        <v>38021.585125000005</v>
      </c>
    </row>
    <row r="8" spans="1:13" x14ac:dyDescent="0.2">
      <c r="A8" s="33"/>
      <c r="B8" s="36"/>
      <c r="C8" s="6">
        <f t="shared" si="0"/>
        <v>16981.965</v>
      </c>
      <c r="D8" s="6">
        <f t="shared" si="1"/>
        <v>360</v>
      </c>
      <c r="E8" s="12">
        <v>3</v>
      </c>
      <c r="F8" s="6">
        <f t="shared" si="2"/>
        <v>11500.640000000003</v>
      </c>
      <c r="G8" s="6">
        <f t="shared" si="3"/>
        <v>28842.605000000003</v>
      </c>
      <c r="H8" s="17">
        <f t="shared" si="4"/>
        <v>28502.965700000004</v>
      </c>
      <c r="I8" s="6">
        <f t="shared" si="5"/>
        <v>8284.1299999999992</v>
      </c>
      <c r="J8" s="6">
        <f t="shared" si="6"/>
        <v>2451.6214250000003</v>
      </c>
      <c r="K8" s="18">
        <f t="shared" si="7"/>
        <v>39238.717125000003</v>
      </c>
    </row>
    <row r="9" spans="1:13" x14ac:dyDescent="0.2">
      <c r="A9" s="33"/>
      <c r="B9" s="36"/>
      <c r="C9" s="6">
        <f t="shared" si="0"/>
        <v>16981.965</v>
      </c>
      <c r="D9" s="6">
        <f t="shared" si="1"/>
        <v>360</v>
      </c>
      <c r="E9" s="12">
        <v>4</v>
      </c>
      <c r="F9" s="6">
        <f t="shared" si="2"/>
        <v>12417.840000000004</v>
      </c>
      <c r="G9" s="6">
        <f t="shared" si="3"/>
        <v>29759.805000000004</v>
      </c>
      <c r="H9" s="17">
        <f t="shared" si="4"/>
        <v>29420.165700000005</v>
      </c>
      <c r="I9" s="6">
        <f t="shared" si="5"/>
        <v>8506.09</v>
      </c>
      <c r="J9" s="6">
        <f t="shared" si="6"/>
        <v>2529.5834250000007</v>
      </c>
      <c r="K9" s="18">
        <f t="shared" si="7"/>
        <v>40455.839125000013</v>
      </c>
    </row>
    <row r="10" spans="1:13" x14ac:dyDescent="0.2">
      <c r="A10" s="33"/>
      <c r="B10" s="36"/>
      <c r="C10" s="6">
        <f t="shared" si="0"/>
        <v>16981.965</v>
      </c>
      <c r="D10" s="6">
        <f t="shared" si="1"/>
        <v>360</v>
      </c>
      <c r="E10" s="12">
        <v>5</v>
      </c>
      <c r="F10" s="6">
        <f t="shared" si="2"/>
        <v>13335.040000000005</v>
      </c>
      <c r="G10" s="6">
        <f t="shared" si="3"/>
        <v>30677.005000000005</v>
      </c>
      <c r="H10" s="17">
        <f t="shared" si="4"/>
        <v>30337.365700000006</v>
      </c>
      <c r="I10" s="6">
        <f t="shared" si="5"/>
        <v>8728.0499999999993</v>
      </c>
      <c r="J10" s="6">
        <f t="shared" si="6"/>
        <v>2607.5454250000007</v>
      </c>
      <c r="K10" s="18">
        <f t="shared" si="7"/>
        <v>41672.961125000009</v>
      </c>
    </row>
    <row r="11" spans="1:13" x14ac:dyDescent="0.2">
      <c r="A11" s="33"/>
      <c r="B11" s="36"/>
      <c r="C11" s="6">
        <f t="shared" si="0"/>
        <v>16981.965</v>
      </c>
      <c r="D11" s="6">
        <f t="shared" si="1"/>
        <v>360</v>
      </c>
      <c r="E11" s="12">
        <v>6</v>
      </c>
      <c r="F11" s="6">
        <f t="shared" si="2"/>
        <v>14252.240000000005</v>
      </c>
      <c r="G11" s="6">
        <f t="shared" si="3"/>
        <v>31594.205000000005</v>
      </c>
      <c r="H11" s="17">
        <f t="shared" si="4"/>
        <v>31254.565700000006</v>
      </c>
      <c r="I11" s="6">
        <f t="shared" si="5"/>
        <v>8950.01</v>
      </c>
      <c r="J11" s="6">
        <f t="shared" si="6"/>
        <v>2685.5074250000007</v>
      </c>
      <c r="K11" s="18">
        <f t="shared" si="7"/>
        <v>42890.083125000012</v>
      </c>
    </row>
    <row r="12" spans="1:13" x14ac:dyDescent="0.2">
      <c r="A12" s="33"/>
      <c r="B12" s="36"/>
      <c r="C12" s="6">
        <f t="shared" si="0"/>
        <v>16981.965</v>
      </c>
      <c r="D12" s="6">
        <f t="shared" si="1"/>
        <v>360</v>
      </c>
      <c r="E12" s="12">
        <v>7</v>
      </c>
      <c r="F12" s="6">
        <f t="shared" ref="F12:F25" si="8">F11+424.21</f>
        <v>14676.450000000004</v>
      </c>
      <c r="G12" s="6">
        <f t="shared" si="3"/>
        <v>32018.415000000005</v>
      </c>
      <c r="H12" s="17">
        <f t="shared" si="4"/>
        <v>31678.775700000006</v>
      </c>
      <c r="I12" s="6">
        <f t="shared" si="5"/>
        <v>9052.67</v>
      </c>
      <c r="J12" s="6">
        <f t="shared" si="6"/>
        <v>2721.5652750000004</v>
      </c>
      <c r="K12" s="18">
        <f t="shared" si="7"/>
        <v>43453.010975000005</v>
      </c>
    </row>
    <row r="13" spans="1:13" x14ac:dyDescent="0.2">
      <c r="A13" s="33"/>
      <c r="B13" s="36"/>
      <c r="C13" s="6">
        <f t="shared" si="0"/>
        <v>16981.965</v>
      </c>
      <c r="D13" s="6">
        <f t="shared" si="1"/>
        <v>360</v>
      </c>
      <c r="E13" s="12">
        <v>8</v>
      </c>
      <c r="F13" s="6">
        <f t="shared" si="8"/>
        <v>15100.660000000003</v>
      </c>
      <c r="G13" s="6">
        <f t="shared" si="3"/>
        <v>32442.625000000004</v>
      </c>
      <c r="H13" s="17">
        <f t="shared" si="4"/>
        <v>32102.985700000005</v>
      </c>
      <c r="I13" s="6">
        <f t="shared" si="5"/>
        <v>9155.33</v>
      </c>
      <c r="J13" s="6">
        <f t="shared" si="6"/>
        <v>2757.6231250000005</v>
      </c>
      <c r="K13" s="18">
        <f t="shared" si="7"/>
        <v>44015.938825000005</v>
      </c>
    </row>
    <row r="14" spans="1:13" x14ac:dyDescent="0.2">
      <c r="A14" s="33"/>
      <c r="B14" s="36"/>
      <c r="C14" s="6">
        <f t="shared" si="0"/>
        <v>16981.965</v>
      </c>
      <c r="D14" s="6">
        <f t="shared" si="1"/>
        <v>360</v>
      </c>
      <c r="E14" s="12">
        <v>9</v>
      </c>
      <c r="F14" s="6">
        <f t="shared" si="8"/>
        <v>15524.870000000003</v>
      </c>
      <c r="G14" s="6">
        <f t="shared" si="3"/>
        <v>32866.835000000006</v>
      </c>
      <c r="H14" s="17">
        <f t="shared" si="4"/>
        <v>32527.195700000004</v>
      </c>
      <c r="I14" s="6">
        <f t="shared" si="5"/>
        <v>9257.99</v>
      </c>
      <c r="J14" s="6">
        <f t="shared" si="6"/>
        <v>2793.6809750000007</v>
      </c>
      <c r="K14" s="18">
        <f t="shared" si="7"/>
        <v>44578.866675000005</v>
      </c>
    </row>
    <row r="15" spans="1:13" x14ac:dyDescent="0.2">
      <c r="A15" s="33"/>
      <c r="B15" s="36"/>
      <c r="C15" s="6">
        <f t="shared" si="0"/>
        <v>16981.965</v>
      </c>
      <c r="D15" s="6">
        <f t="shared" si="1"/>
        <v>360</v>
      </c>
      <c r="E15" s="12">
        <v>10</v>
      </c>
      <c r="F15" s="6">
        <f t="shared" si="8"/>
        <v>15949.080000000002</v>
      </c>
      <c r="G15" s="6">
        <f t="shared" si="3"/>
        <v>33291.044999999998</v>
      </c>
      <c r="H15" s="17">
        <f t="shared" si="4"/>
        <v>32951.405700000003</v>
      </c>
      <c r="I15" s="6">
        <f t="shared" si="5"/>
        <v>9360.65</v>
      </c>
      <c r="J15" s="6">
        <f t="shared" si="6"/>
        <v>2829.7388249999999</v>
      </c>
      <c r="K15" s="18">
        <f t="shared" si="7"/>
        <v>45141.794525000005</v>
      </c>
      <c r="M15" s="15"/>
    </row>
    <row r="16" spans="1:13" x14ac:dyDescent="0.2">
      <c r="A16" s="33"/>
      <c r="B16" s="36"/>
      <c r="C16" s="6">
        <f t="shared" si="0"/>
        <v>16981.965</v>
      </c>
      <c r="D16" s="6">
        <f t="shared" si="1"/>
        <v>360</v>
      </c>
      <c r="E16" s="12">
        <v>11</v>
      </c>
      <c r="F16" s="6">
        <f t="shared" si="8"/>
        <v>16373.29</v>
      </c>
      <c r="G16" s="6">
        <f t="shared" si="3"/>
        <v>33715.255000000005</v>
      </c>
      <c r="H16" s="17">
        <f t="shared" si="4"/>
        <v>33375.615700000002</v>
      </c>
      <c r="I16" s="6">
        <f t="shared" si="5"/>
        <v>9463.31</v>
      </c>
      <c r="J16" s="6">
        <f t="shared" si="6"/>
        <v>2865.7966750000005</v>
      </c>
      <c r="K16" s="18">
        <f t="shared" si="7"/>
        <v>45704.722374999998</v>
      </c>
    </row>
    <row r="17" spans="1:12" x14ac:dyDescent="0.2">
      <c r="A17" s="33"/>
      <c r="B17" s="36"/>
      <c r="C17" s="6">
        <f t="shared" si="0"/>
        <v>16981.965</v>
      </c>
      <c r="D17" s="6">
        <f t="shared" si="1"/>
        <v>360</v>
      </c>
      <c r="E17" s="12">
        <v>12</v>
      </c>
      <c r="F17" s="6">
        <f t="shared" si="8"/>
        <v>16797.5</v>
      </c>
      <c r="G17" s="6">
        <f t="shared" si="3"/>
        <v>34139.464999999997</v>
      </c>
      <c r="H17" s="17">
        <f t="shared" si="4"/>
        <v>33799.825700000001</v>
      </c>
      <c r="I17" s="6">
        <f t="shared" si="5"/>
        <v>9565.9699999999993</v>
      </c>
      <c r="J17" s="6">
        <f t="shared" si="6"/>
        <v>2901.8545249999997</v>
      </c>
      <c r="K17" s="18">
        <f t="shared" si="7"/>
        <v>46267.650225000005</v>
      </c>
    </row>
    <row r="18" spans="1:12" x14ac:dyDescent="0.2">
      <c r="A18" s="33"/>
      <c r="B18" s="36"/>
      <c r="C18" s="6">
        <f t="shared" si="0"/>
        <v>16981.965</v>
      </c>
      <c r="D18" s="6">
        <f t="shared" si="1"/>
        <v>360</v>
      </c>
      <c r="E18" s="12">
        <v>13</v>
      </c>
      <c r="F18" s="6">
        <f t="shared" si="8"/>
        <v>17221.71</v>
      </c>
      <c r="G18" s="6">
        <f t="shared" si="3"/>
        <v>34563.675000000003</v>
      </c>
      <c r="H18" s="17">
        <f t="shared" si="4"/>
        <v>34224.0357</v>
      </c>
      <c r="I18" s="6">
        <f t="shared" si="5"/>
        <v>9668.6200000000008</v>
      </c>
      <c r="J18" s="6">
        <f t="shared" si="6"/>
        <v>2937.9123750000003</v>
      </c>
      <c r="K18" s="18">
        <f t="shared" si="7"/>
        <v>46830.568075000003</v>
      </c>
    </row>
    <row r="19" spans="1:12" x14ac:dyDescent="0.2">
      <c r="A19" s="33"/>
      <c r="B19" s="36"/>
      <c r="C19" s="6">
        <f t="shared" si="0"/>
        <v>16981.965</v>
      </c>
      <c r="D19" s="6">
        <f t="shared" si="1"/>
        <v>360</v>
      </c>
      <c r="E19" s="12">
        <v>14</v>
      </c>
      <c r="F19" s="6">
        <f t="shared" si="8"/>
        <v>17645.919999999998</v>
      </c>
      <c r="G19" s="6">
        <f t="shared" si="3"/>
        <v>34987.884999999995</v>
      </c>
      <c r="H19" s="17">
        <f t="shared" si="4"/>
        <v>34648.245699999999</v>
      </c>
      <c r="I19" s="6">
        <f t="shared" si="5"/>
        <v>9771.2800000000007</v>
      </c>
      <c r="J19" s="6">
        <f t="shared" si="6"/>
        <v>2973.9702249999996</v>
      </c>
      <c r="K19" s="18">
        <f t="shared" si="7"/>
        <v>47393.495924999996</v>
      </c>
    </row>
    <row r="20" spans="1:12" x14ac:dyDescent="0.2">
      <c r="A20" s="33"/>
      <c r="B20" s="36"/>
      <c r="C20" s="6">
        <f t="shared" si="0"/>
        <v>16981.965</v>
      </c>
      <c r="D20" s="6">
        <f t="shared" si="1"/>
        <v>360</v>
      </c>
      <c r="E20" s="12">
        <v>15</v>
      </c>
      <c r="F20" s="6">
        <f t="shared" si="8"/>
        <v>18070.129999999997</v>
      </c>
      <c r="G20" s="6">
        <f t="shared" si="3"/>
        <v>35412.095000000001</v>
      </c>
      <c r="H20" s="17">
        <f t="shared" si="4"/>
        <v>35072.455699999999</v>
      </c>
      <c r="I20" s="6">
        <f t="shared" si="5"/>
        <v>9873.94</v>
      </c>
      <c r="J20" s="6">
        <f t="shared" si="6"/>
        <v>3010.0280750000002</v>
      </c>
      <c r="K20" s="18">
        <f t="shared" si="7"/>
        <v>47956.423775000003</v>
      </c>
    </row>
    <row r="21" spans="1:12" x14ac:dyDescent="0.2">
      <c r="A21" s="33"/>
      <c r="B21" s="36"/>
      <c r="C21" s="6">
        <f t="shared" si="0"/>
        <v>16981.965</v>
      </c>
      <c r="D21" s="6">
        <f t="shared" si="1"/>
        <v>360</v>
      </c>
      <c r="E21" s="12">
        <v>16</v>
      </c>
      <c r="F21" s="6">
        <f t="shared" si="8"/>
        <v>18494.339999999997</v>
      </c>
      <c r="G21" s="6">
        <f t="shared" si="3"/>
        <v>35836.304999999993</v>
      </c>
      <c r="H21" s="17">
        <f t="shared" si="4"/>
        <v>35496.665699999998</v>
      </c>
      <c r="I21" s="6">
        <f t="shared" si="5"/>
        <v>9976.6</v>
      </c>
      <c r="J21" s="6">
        <f t="shared" si="6"/>
        <v>3046.0859249999994</v>
      </c>
      <c r="K21" s="18">
        <f t="shared" si="7"/>
        <v>48519.351624999996</v>
      </c>
    </row>
    <row r="22" spans="1:12" x14ac:dyDescent="0.2">
      <c r="A22" s="33"/>
      <c r="B22" s="36"/>
      <c r="C22" s="6">
        <f t="shared" si="0"/>
        <v>16981.965</v>
      </c>
      <c r="D22" s="6">
        <f t="shared" si="1"/>
        <v>360</v>
      </c>
      <c r="E22" s="12">
        <v>17</v>
      </c>
      <c r="F22" s="6">
        <f t="shared" si="8"/>
        <v>18918.549999999996</v>
      </c>
      <c r="G22" s="6">
        <f t="shared" si="3"/>
        <v>36260.514999999999</v>
      </c>
      <c r="H22" s="17">
        <f t="shared" si="4"/>
        <v>35920.875699999997</v>
      </c>
      <c r="I22" s="6">
        <f t="shared" si="5"/>
        <v>10079.26</v>
      </c>
      <c r="J22" s="6">
        <f t="shared" si="6"/>
        <v>3082.143775</v>
      </c>
      <c r="K22" s="18">
        <f t="shared" si="7"/>
        <v>49082.279474999996</v>
      </c>
    </row>
    <row r="23" spans="1:12" x14ac:dyDescent="0.2">
      <c r="A23" s="33"/>
      <c r="B23" s="36"/>
      <c r="C23" s="6">
        <f t="shared" si="0"/>
        <v>16981.965</v>
      </c>
      <c r="D23" s="6">
        <f t="shared" si="1"/>
        <v>360</v>
      </c>
      <c r="E23" s="12">
        <v>18</v>
      </c>
      <c r="F23" s="6">
        <f t="shared" si="8"/>
        <v>19342.759999999995</v>
      </c>
      <c r="G23" s="6">
        <f t="shared" si="3"/>
        <v>36684.724999999991</v>
      </c>
      <c r="H23" s="17">
        <f t="shared" si="4"/>
        <v>36345.085699999996</v>
      </c>
      <c r="I23" s="6">
        <f t="shared" si="5"/>
        <v>10181.92</v>
      </c>
      <c r="J23" s="6">
        <f t="shared" si="6"/>
        <v>3118.2016249999997</v>
      </c>
      <c r="K23" s="18">
        <f t="shared" si="7"/>
        <v>49645.207324999996</v>
      </c>
    </row>
    <row r="24" spans="1:12" x14ac:dyDescent="0.2">
      <c r="A24" s="33"/>
      <c r="B24" s="36"/>
      <c r="C24" s="6">
        <f t="shared" si="0"/>
        <v>16981.965</v>
      </c>
      <c r="D24" s="6">
        <f t="shared" si="1"/>
        <v>360</v>
      </c>
      <c r="E24" s="12">
        <v>19</v>
      </c>
      <c r="F24" s="6">
        <f t="shared" si="8"/>
        <v>19766.969999999994</v>
      </c>
      <c r="G24" s="6">
        <f t="shared" si="3"/>
        <v>37108.934999999998</v>
      </c>
      <c r="H24" s="17">
        <f t="shared" si="4"/>
        <v>36769.295699999995</v>
      </c>
      <c r="I24" s="6">
        <f t="shared" si="5"/>
        <v>10284.58</v>
      </c>
      <c r="J24" s="6">
        <f t="shared" si="6"/>
        <v>3154.2594749999998</v>
      </c>
      <c r="K24" s="18">
        <f t="shared" si="7"/>
        <v>50208.135174999996</v>
      </c>
    </row>
    <row r="25" spans="1:12" ht="13.5" thickBot="1" x14ac:dyDescent="0.25">
      <c r="A25" s="34"/>
      <c r="B25" s="37"/>
      <c r="C25" s="19">
        <f t="shared" si="0"/>
        <v>16981.965</v>
      </c>
      <c r="D25" s="19">
        <f t="shared" si="1"/>
        <v>360</v>
      </c>
      <c r="E25" s="20">
        <v>20</v>
      </c>
      <c r="F25" s="19">
        <f t="shared" si="8"/>
        <v>20191.179999999993</v>
      </c>
      <c r="G25" s="19">
        <f t="shared" si="3"/>
        <v>37533.14499999999</v>
      </c>
      <c r="H25" s="21">
        <f t="shared" si="4"/>
        <v>37193.505699999994</v>
      </c>
      <c r="I25" s="19">
        <f t="shared" si="5"/>
        <v>10387.24</v>
      </c>
      <c r="J25" s="19">
        <f t="shared" si="6"/>
        <v>3190.3173249999995</v>
      </c>
      <c r="K25" s="22">
        <f t="shared" si="7"/>
        <v>50771.063024999989</v>
      </c>
    </row>
    <row r="26" spans="1:12" x14ac:dyDescent="0.2">
      <c r="A26" s="2"/>
      <c r="B26" s="2"/>
      <c r="C26" s="2"/>
      <c r="D26" s="2"/>
      <c r="E26" s="3"/>
      <c r="F26" s="2"/>
      <c r="G26" s="2"/>
      <c r="H26" s="2"/>
      <c r="I26" s="2"/>
      <c r="J26" s="2"/>
      <c r="K26" s="2"/>
    </row>
    <row r="27" spans="1:12" x14ac:dyDescent="0.2">
      <c r="A27" s="2"/>
      <c r="B27" s="2"/>
      <c r="C27" s="2"/>
      <c r="D27" s="2"/>
      <c r="E27" s="3"/>
      <c r="F27" s="2"/>
      <c r="G27" s="2"/>
      <c r="H27" s="2"/>
      <c r="I27" s="2"/>
      <c r="J27" s="2"/>
      <c r="K27" s="2"/>
    </row>
    <row r="28" spans="1:12" x14ac:dyDescent="0.2">
      <c r="F28" s="8" t="s">
        <v>4</v>
      </c>
    </row>
    <row r="29" spans="1:12" x14ac:dyDescent="0.2">
      <c r="F29" s="8" t="s">
        <v>5</v>
      </c>
      <c r="G29" s="4">
        <v>0.24199999999999999</v>
      </c>
      <c r="H29" s="1" t="s">
        <v>6</v>
      </c>
    </row>
    <row r="30" spans="1:12" x14ac:dyDescent="0.2">
      <c r="F30" s="8" t="s">
        <v>7</v>
      </c>
      <c r="G30" s="4">
        <v>7.6799999999999993E-2</v>
      </c>
      <c r="H30" s="1" t="s">
        <v>8</v>
      </c>
    </row>
    <row r="31" spans="1:12" x14ac:dyDescent="0.2">
      <c r="F31" s="8" t="s">
        <v>9</v>
      </c>
      <c r="G31" s="4">
        <v>8.5000000000000006E-2</v>
      </c>
      <c r="H31" s="1" t="s">
        <v>6</v>
      </c>
    </row>
    <row r="32" spans="1:12" x14ac:dyDescent="0.2">
      <c r="B32" s="5"/>
      <c r="C32" s="5"/>
      <c r="D32" s="5"/>
      <c r="E32" s="5"/>
      <c r="F32" s="9" t="s">
        <v>10</v>
      </c>
      <c r="G32" s="4">
        <v>4.36E-2</v>
      </c>
      <c r="H32" s="1" t="s">
        <v>8</v>
      </c>
      <c r="I32" s="5"/>
      <c r="J32" s="5"/>
      <c r="K32" s="4"/>
      <c r="L32" s="4"/>
    </row>
  </sheetData>
  <mergeCells count="2">
    <mergeCell ref="A5:A25"/>
    <mergeCell ref="B5:B25"/>
  </mergeCells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A14E-AD5D-4D77-989A-D835D1B0C85F}">
  <sheetPr>
    <pageSetUpPr fitToPage="1"/>
  </sheetPr>
  <dimension ref="A1:M32"/>
  <sheetViews>
    <sheetView workbookViewId="0">
      <selection activeCell="A5" sqref="A5:A25"/>
    </sheetView>
  </sheetViews>
  <sheetFormatPr defaultColWidth="13" defaultRowHeight="12.75" x14ac:dyDescent="0.2"/>
  <cols>
    <col min="1" max="1" width="16.28515625" style="1" customWidth="1"/>
    <col min="2" max="2" width="13" style="1" customWidth="1"/>
    <col min="3" max="3" width="19.85546875" style="1" customWidth="1"/>
    <col min="4" max="4" width="12.28515625" style="1" customWidth="1"/>
    <col min="5" max="10" width="13" style="1"/>
    <col min="11" max="11" width="14.140625" style="1" bestFit="1" customWidth="1"/>
    <col min="12" max="16384" width="13" style="1"/>
  </cols>
  <sheetData>
    <row r="1" spans="1:13" ht="14.25" x14ac:dyDescent="0.2">
      <c r="A1" s="14" t="s">
        <v>11</v>
      </c>
      <c r="B1" s="10"/>
    </row>
    <row r="2" spans="1:13" x14ac:dyDescent="0.2">
      <c r="A2" s="16" t="s">
        <v>16</v>
      </c>
      <c r="C2" s="11"/>
      <c r="D2" s="11"/>
      <c r="E2" s="11"/>
    </row>
    <row r="3" spans="1:13" s="7" customFormat="1" ht="20.25" customHeight="1" thickBot="1" x14ac:dyDescent="0.25">
      <c r="A3" s="13" t="s">
        <v>22</v>
      </c>
    </row>
    <row r="4" spans="1:13" ht="56.25" thickBot="1" x14ac:dyDescent="0.25">
      <c r="A4" s="31" t="s">
        <v>25</v>
      </c>
      <c r="B4" s="28" t="s">
        <v>13</v>
      </c>
      <c r="C4" s="29" t="s">
        <v>27</v>
      </c>
      <c r="D4" s="29" t="s">
        <v>17</v>
      </c>
      <c r="E4" s="28" t="s">
        <v>0</v>
      </c>
      <c r="F4" s="28" t="s">
        <v>1</v>
      </c>
      <c r="G4" s="28" t="s">
        <v>2</v>
      </c>
      <c r="H4" s="28" t="s">
        <v>12</v>
      </c>
      <c r="I4" s="28" t="s">
        <v>15</v>
      </c>
      <c r="J4" s="28" t="s">
        <v>9</v>
      </c>
      <c r="K4" s="30" t="s">
        <v>3</v>
      </c>
    </row>
    <row r="5" spans="1:13" x14ac:dyDescent="0.2">
      <c r="A5" s="32">
        <f>15628.74+6.51*12</f>
        <v>15706.86</v>
      </c>
      <c r="B5" s="35">
        <f>(A5)/12</f>
        <v>1308.905</v>
      </c>
      <c r="C5" s="23">
        <f>$A$5+$B$5</f>
        <v>17015.764999999999</v>
      </c>
      <c r="D5" s="23">
        <f>30*12</f>
        <v>360</v>
      </c>
      <c r="E5" s="24">
        <v>0</v>
      </c>
      <c r="F5" s="23">
        <v>8749.0400000000009</v>
      </c>
      <c r="G5" s="23">
        <f>C5+F5+D5</f>
        <v>26124.805</v>
      </c>
      <c r="H5" s="25">
        <f>C5-C5*2%+F5+D5</f>
        <v>25784.489700000002</v>
      </c>
      <c r="I5" s="23">
        <f>ROUND(C5*31.88%+(D5+F5)*24.2%,2)</f>
        <v>7629.01</v>
      </c>
      <c r="J5" s="23">
        <f>(C5+D5+F5)*8.5%</f>
        <v>2220.6084250000004</v>
      </c>
      <c r="K5" s="26">
        <f>H5+I5+J5</f>
        <v>35634.108124999999</v>
      </c>
    </row>
    <row r="6" spans="1:13" x14ac:dyDescent="0.2">
      <c r="A6" s="33"/>
      <c r="B6" s="36"/>
      <c r="C6" s="6">
        <f t="shared" ref="C6:C25" si="0">$A$5+$B$5</f>
        <v>17015.764999999999</v>
      </c>
      <c r="D6" s="6">
        <f t="shared" ref="D6:D25" si="1">30*12</f>
        <v>360</v>
      </c>
      <c r="E6" s="12">
        <v>1</v>
      </c>
      <c r="F6" s="6">
        <f t="shared" ref="F6:F11" si="2">F5+917.2</f>
        <v>9666.2400000000016</v>
      </c>
      <c r="G6" s="6">
        <f t="shared" ref="G6:G25" si="3">C6+F6+D6</f>
        <v>27042.005000000001</v>
      </c>
      <c r="H6" s="17">
        <f t="shared" ref="H6:H25" si="4">C6-C6*2%+F6+D6</f>
        <v>26701.689700000003</v>
      </c>
      <c r="I6" s="6">
        <f t="shared" ref="I6:I25" si="5">ROUND(C6*31.88%+(D6+F6)*24.2%,2)</f>
        <v>7850.98</v>
      </c>
      <c r="J6" s="6">
        <f t="shared" ref="J6:J25" si="6">(C6+D6+F6)*8.5%</f>
        <v>2298.5704250000003</v>
      </c>
      <c r="K6" s="18">
        <f t="shared" ref="K6:K25" si="7">H6+I6+J6</f>
        <v>36851.240124999997</v>
      </c>
    </row>
    <row r="7" spans="1:13" x14ac:dyDescent="0.2">
      <c r="A7" s="33"/>
      <c r="B7" s="36"/>
      <c r="C7" s="6">
        <f t="shared" si="0"/>
        <v>17015.764999999999</v>
      </c>
      <c r="D7" s="6">
        <f t="shared" si="1"/>
        <v>360</v>
      </c>
      <c r="E7" s="12">
        <v>2</v>
      </c>
      <c r="F7" s="6">
        <f t="shared" si="2"/>
        <v>10583.440000000002</v>
      </c>
      <c r="G7" s="6">
        <f t="shared" si="3"/>
        <v>27959.205000000002</v>
      </c>
      <c r="H7" s="17">
        <f t="shared" si="4"/>
        <v>27618.889700000003</v>
      </c>
      <c r="I7" s="6">
        <f t="shared" si="5"/>
        <v>8072.94</v>
      </c>
      <c r="J7" s="6">
        <f t="shared" si="6"/>
        <v>2376.5324250000003</v>
      </c>
      <c r="K7" s="18">
        <f t="shared" si="7"/>
        <v>38068.362125</v>
      </c>
    </row>
    <row r="8" spans="1:13" x14ac:dyDescent="0.2">
      <c r="A8" s="33"/>
      <c r="B8" s="36"/>
      <c r="C8" s="6">
        <f t="shared" si="0"/>
        <v>17015.764999999999</v>
      </c>
      <c r="D8" s="6">
        <f t="shared" si="1"/>
        <v>360</v>
      </c>
      <c r="E8" s="12">
        <v>3</v>
      </c>
      <c r="F8" s="6">
        <f t="shared" si="2"/>
        <v>11500.640000000003</v>
      </c>
      <c r="G8" s="6">
        <f t="shared" si="3"/>
        <v>28876.405000000002</v>
      </c>
      <c r="H8" s="17">
        <f t="shared" si="4"/>
        <v>28536.089700000004</v>
      </c>
      <c r="I8" s="6">
        <f t="shared" si="5"/>
        <v>8294.9</v>
      </c>
      <c r="J8" s="6">
        <f t="shared" si="6"/>
        <v>2454.4944250000003</v>
      </c>
      <c r="K8" s="18">
        <f t="shared" si="7"/>
        <v>39285.484125000003</v>
      </c>
    </row>
    <row r="9" spans="1:13" x14ac:dyDescent="0.2">
      <c r="A9" s="33"/>
      <c r="B9" s="36"/>
      <c r="C9" s="6">
        <f t="shared" si="0"/>
        <v>17015.764999999999</v>
      </c>
      <c r="D9" s="6">
        <f t="shared" si="1"/>
        <v>360</v>
      </c>
      <c r="E9" s="12">
        <v>4</v>
      </c>
      <c r="F9" s="6">
        <f t="shared" si="2"/>
        <v>12417.840000000004</v>
      </c>
      <c r="G9" s="6">
        <f t="shared" si="3"/>
        <v>29793.605000000003</v>
      </c>
      <c r="H9" s="17">
        <f t="shared" si="4"/>
        <v>29453.289700000005</v>
      </c>
      <c r="I9" s="6">
        <f t="shared" si="5"/>
        <v>8516.86</v>
      </c>
      <c r="J9" s="6">
        <f t="shared" si="6"/>
        <v>2532.4564250000003</v>
      </c>
      <c r="K9" s="18">
        <f t="shared" si="7"/>
        <v>40502.606125000006</v>
      </c>
    </row>
    <row r="10" spans="1:13" x14ac:dyDescent="0.2">
      <c r="A10" s="33"/>
      <c r="B10" s="36"/>
      <c r="C10" s="6">
        <f t="shared" si="0"/>
        <v>17015.764999999999</v>
      </c>
      <c r="D10" s="6">
        <f t="shared" si="1"/>
        <v>360</v>
      </c>
      <c r="E10" s="12">
        <v>5</v>
      </c>
      <c r="F10" s="6">
        <f t="shared" si="2"/>
        <v>13335.040000000005</v>
      </c>
      <c r="G10" s="6">
        <f t="shared" si="3"/>
        <v>30710.805000000004</v>
      </c>
      <c r="H10" s="17">
        <f t="shared" si="4"/>
        <v>30370.489700000006</v>
      </c>
      <c r="I10" s="6">
        <f t="shared" si="5"/>
        <v>8738.83</v>
      </c>
      <c r="J10" s="6">
        <f t="shared" si="6"/>
        <v>2610.4184250000003</v>
      </c>
      <c r="K10" s="18">
        <f t="shared" si="7"/>
        <v>41719.738125000011</v>
      </c>
    </row>
    <row r="11" spans="1:13" x14ac:dyDescent="0.2">
      <c r="A11" s="33"/>
      <c r="B11" s="36"/>
      <c r="C11" s="6">
        <f t="shared" si="0"/>
        <v>17015.764999999999</v>
      </c>
      <c r="D11" s="6">
        <f t="shared" si="1"/>
        <v>360</v>
      </c>
      <c r="E11" s="12">
        <v>6</v>
      </c>
      <c r="F11" s="6">
        <f t="shared" si="2"/>
        <v>14252.240000000005</v>
      </c>
      <c r="G11" s="6">
        <f t="shared" si="3"/>
        <v>31628.005000000005</v>
      </c>
      <c r="H11" s="17">
        <f t="shared" si="4"/>
        <v>31287.689700000006</v>
      </c>
      <c r="I11" s="6">
        <f t="shared" si="5"/>
        <v>8960.7900000000009</v>
      </c>
      <c r="J11" s="6">
        <f t="shared" si="6"/>
        <v>2688.3804250000007</v>
      </c>
      <c r="K11" s="18">
        <f t="shared" si="7"/>
        <v>42936.860125000014</v>
      </c>
    </row>
    <row r="12" spans="1:13" x14ac:dyDescent="0.2">
      <c r="A12" s="33"/>
      <c r="B12" s="36"/>
      <c r="C12" s="6">
        <f t="shared" si="0"/>
        <v>17015.764999999999</v>
      </c>
      <c r="D12" s="6">
        <f t="shared" si="1"/>
        <v>360</v>
      </c>
      <c r="E12" s="12">
        <v>7</v>
      </c>
      <c r="F12" s="6">
        <f t="shared" ref="F12:F25" si="8">F11+424.21</f>
        <v>14676.450000000004</v>
      </c>
      <c r="G12" s="6">
        <f t="shared" si="3"/>
        <v>32052.215000000004</v>
      </c>
      <c r="H12" s="17">
        <f t="shared" si="4"/>
        <v>31711.899700000005</v>
      </c>
      <c r="I12" s="6">
        <f t="shared" si="5"/>
        <v>9063.4500000000007</v>
      </c>
      <c r="J12" s="6">
        <f t="shared" si="6"/>
        <v>2724.4382750000004</v>
      </c>
      <c r="K12" s="18">
        <f t="shared" si="7"/>
        <v>43499.787975000007</v>
      </c>
    </row>
    <row r="13" spans="1:13" x14ac:dyDescent="0.2">
      <c r="A13" s="33"/>
      <c r="B13" s="36"/>
      <c r="C13" s="6">
        <f t="shared" si="0"/>
        <v>17015.764999999999</v>
      </c>
      <c r="D13" s="6">
        <f t="shared" si="1"/>
        <v>360</v>
      </c>
      <c r="E13" s="12">
        <v>8</v>
      </c>
      <c r="F13" s="6">
        <f t="shared" si="8"/>
        <v>15100.660000000003</v>
      </c>
      <c r="G13" s="6">
        <f t="shared" si="3"/>
        <v>32476.425000000003</v>
      </c>
      <c r="H13" s="17">
        <f t="shared" si="4"/>
        <v>32136.109700000005</v>
      </c>
      <c r="I13" s="6">
        <f t="shared" si="5"/>
        <v>9166.11</v>
      </c>
      <c r="J13" s="6">
        <f t="shared" si="6"/>
        <v>2760.4961250000006</v>
      </c>
      <c r="K13" s="18">
        <f t="shared" si="7"/>
        <v>44062.715824999999</v>
      </c>
    </row>
    <row r="14" spans="1:13" x14ac:dyDescent="0.2">
      <c r="A14" s="33"/>
      <c r="B14" s="36"/>
      <c r="C14" s="6">
        <f t="shared" si="0"/>
        <v>17015.764999999999</v>
      </c>
      <c r="D14" s="6">
        <f t="shared" si="1"/>
        <v>360</v>
      </c>
      <c r="E14" s="12">
        <v>9</v>
      </c>
      <c r="F14" s="6">
        <f t="shared" si="8"/>
        <v>15524.870000000003</v>
      </c>
      <c r="G14" s="6">
        <f t="shared" si="3"/>
        <v>32900.635000000002</v>
      </c>
      <c r="H14" s="17">
        <f t="shared" si="4"/>
        <v>32560.319700000004</v>
      </c>
      <c r="I14" s="6">
        <f t="shared" si="5"/>
        <v>9268.76</v>
      </c>
      <c r="J14" s="6">
        <f t="shared" si="6"/>
        <v>2796.5539750000003</v>
      </c>
      <c r="K14" s="18">
        <f t="shared" si="7"/>
        <v>44625.633675000005</v>
      </c>
    </row>
    <row r="15" spans="1:13" x14ac:dyDescent="0.2">
      <c r="A15" s="33"/>
      <c r="B15" s="36"/>
      <c r="C15" s="6">
        <f t="shared" si="0"/>
        <v>17015.764999999999</v>
      </c>
      <c r="D15" s="6">
        <f t="shared" si="1"/>
        <v>360</v>
      </c>
      <c r="E15" s="12">
        <v>10</v>
      </c>
      <c r="F15" s="6">
        <f t="shared" si="8"/>
        <v>15949.080000000002</v>
      </c>
      <c r="G15" s="6">
        <f t="shared" si="3"/>
        <v>33324.845000000001</v>
      </c>
      <c r="H15" s="17">
        <f t="shared" si="4"/>
        <v>32984.529699999999</v>
      </c>
      <c r="I15" s="6">
        <f t="shared" si="5"/>
        <v>9371.42</v>
      </c>
      <c r="J15" s="6">
        <f t="shared" si="6"/>
        <v>2832.6118250000004</v>
      </c>
      <c r="K15" s="18">
        <f t="shared" si="7"/>
        <v>45188.561524999997</v>
      </c>
      <c r="M15" s="15"/>
    </row>
    <row r="16" spans="1:13" x14ac:dyDescent="0.2">
      <c r="A16" s="33"/>
      <c r="B16" s="36"/>
      <c r="C16" s="6">
        <f t="shared" si="0"/>
        <v>17015.764999999999</v>
      </c>
      <c r="D16" s="6">
        <f t="shared" si="1"/>
        <v>360</v>
      </c>
      <c r="E16" s="12">
        <v>11</v>
      </c>
      <c r="F16" s="6">
        <f t="shared" si="8"/>
        <v>16373.29</v>
      </c>
      <c r="G16" s="6">
        <f t="shared" si="3"/>
        <v>33749.055</v>
      </c>
      <c r="H16" s="17">
        <f t="shared" si="4"/>
        <v>33408.739700000006</v>
      </c>
      <c r="I16" s="6">
        <f t="shared" si="5"/>
        <v>9474.08</v>
      </c>
      <c r="J16" s="6">
        <f t="shared" si="6"/>
        <v>2868.6696750000001</v>
      </c>
      <c r="K16" s="18">
        <f t="shared" si="7"/>
        <v>45751.489375000005</v>
      </c>
    </row>
    <row r="17" spans="1:12" x14ac:dyDescent="0.2">
      <c r="A17" s="33"/>
      <c r="B17" s="36"/>
      <c r="C17" s="6">
        <f t="shared" si="0"/>
        <v>17015.764999999999</v>
      </c>
      <c r="D17" s="6">
        <f t="shared" si="1"/>
        <v>360</v>
      </c>
      <c r="E17" s="12">
        <v>12</v>
      </c>
      <c r="F17" s="6">
        <f t="shared" si="8"/>
        <v>16797.5</v>
      </c>
      <c r="G17" s="6">
        <f t="shared" si="3"/>
        <v>34173.264999999999</v>
      </c>
      <c r="H17" s="17">
        <f t="shared" si="4"/>
        <v>33832.949699999997</v>
      </c>
      <c r="I17" s="6">
        <f t="shared" si="5"/>
        <v>9576.74</v>
      </c>
      <c r="J17" s="6">
        <f t="shared" si="6"/>
        <v>2904.7275250000002</v>
      </c>
      <c r="K17" s="18">
        <f t="shared" si="7"/>
        <v>46314.417224999997</v>
      </c>
    </row>
    <row r="18" spans="1:12" x14ac:dyDescent="0.2">
      <c r="A18" s="33"/>
      <c r="B18" s="36"/>
      <c r="C18" s="6">
        <f t="shared" si="0"/>
        <v>17015.764999999999</v>
      </c>
      <c r="D18" s="6">
        <f t="shared" si="1"/>
        <v>360</v>
      </c>
      <c r="E18" s="12">
        <v>13</v>
      </c>
      <c r="F18" s="6">
        <f t="shared" si="8"/>
        <v>17221.71</v>
      </c>
      <c r="G18" s="6">
        <f t="shared" si="3"/>
        <v>34597.474999999999</v>
      </c>
      <c r="H18" s="17">
        <f t="shared" si="4"/>
        <v>34257.159700000004</v>
      </c>
      <c r="I18" s="6">
        <f t="shared" si="5"/>
        <v>9679.4</v>
      </c>
      <c r="J18" s="6">
        <f t="shared" si="6"/>
        <v>2940.7853749999999</v>
      </c>
      <c r="K18" s="18">
        <f t="shared" si="7"/>
        <v>46877.345075000005</v>
      </c>
    </row>
    <row r="19" spans="1:12" x14ac:dyDescent="0.2">
      <c r="A19" s="33"/>
      <c r="B19" s="36"/>
      <c r="C19" s="6">
        <f t="shared" si="0"/>
        <v>17015.764999999999</v>
      </c>
      <c r="D19" s="6">
        <f t="shared" si="1"/>
        <v>360</v>
      </c>
      <c r="E19" s="12">
        <v>14</v>
      </c>
      <c r="F19" s="6">
        <f t="shared" si="8"/>
        <v>17645.919999999998</v>
      </c>
      <c r="G19" s="6">
        <f t="shared" si="3"/>
        <v>35021.684999999998</v>
      </c>
      <c r="H19" s="17">
        <f t="shared" si="4"/>
        <v>34681.369699999996</v>
      </c>
      <c r="I19" s="6">
        <f t="shared" si="5"/>
        <v>9782.06</v>
      </c>
      <c r="J19" s="6">
        <f t="shared" si="6"/>
        <v>2976.8432250000001</v>
      </c>
      <c r="K19" s="18">
        <f t="shared" si="7"/>
        <v>47440.27292499999</v>
      </c>
    </row>
    <row r="20" spans="1:12" x14ac:dyDescent="0.2">
      <c r="A20" s="33"/>
      <c r="B20" s="36"/>
      <c r="C20" s="6">
        <f t="shared" si="0"/>
        <v>17015.764999999999</v>
      </c>
      <c r="D20" s="6">
        <f t="shared" si="1"/>
        <v>360</v>
      </c>
      <c r="E20" s="12">
        <v>15</v>
      </c>
      <c r="F20" s="6">
        <f t="shared" si="8"/>
        <v>18070.129999999997</v>
      </c>
      <c r="G20" s="6">
        <f t="shared" si="3"/>
        <v>35445.894999999997</v>
      </c>
      <c r="H20" s="17">
        <f t="shared" si="4"/>
        <v>35105.579700000002</v>
      </c>
      <c r="I20" s="6">
        <f t="shared" si="5"/>
        <v>9884.7199999999993</v>
      </c>
      <c r="J20" s="6">
        <f t="shared" si="6"/>
        <v>3012.9010749999998</v>
      </c>
      <c r="K20" s="18">
        <f t="shared" si="7"/>
        <v>48003.200775000005</v>
      </c>
    </row>
    <row r="21" spans="1:12" x14ac:dyDescent="0.2">
      <c r="A21" s="33"/>
      <c r="B21" s="36"/>
      <c r="C21" s="6">
        <f t="shared" si="0"/>
        <v>17015.764999999999</v>
      </c>
      <c r="D21" s="6">
        <f t="shared" si="1"/>
        <v>360</v>
      </c>
      <c r="E21" s="12">
        <v>16</v>
      </c>
      <c r="F21" s="6">
        <f t="shared" si="8"/>
        <v>18494.339999999997</v>
      </c>
      <c r="G21" s="6">
        <f t="shared" si="3"/>
        <v>35870.104999999996</v>
      </c>
      <c r="H21" s="17">
        <f t="shared" si="4"/>
        <v>35529.789699999994</v>
      </c>
      <c r="I21" s="6">
        <f t="shared" si="5"/>
        <v>9987.3799999999992</v>
      </c>
      <c r="J21" s="6">
        <f t="shared" si="6"/>
        <v>3048.9589249999999</v>
      </c>
      <c r="K21" s="18">
        <f t="shared" si="7"/>
        <v>48566.12862499999</v>
      </c>
    </row>
    <row r="22" spans="1:12" x14ac:dyDescent="0.2">
      <c r="A22" s="33"/>
      <c r="B22" s="36"/>
      <c r="C22" s="6">
        <f t="shared" si="0"/>
        <v>17015.764999999999</v>
      </c>
      <c r="D22" s="6">
        <f t="shared" si="1"/>
        <v>360</v>
      </c>
      <c r="E22" s="12">
        <v>17</v>
      </c>
      <c r="F22" s="6">
        <f t="shared" si="8"/>
        <v>18918.549999999996</v>
      </c>
      <c r="G22" s="6">
        <f t="shared" si="3"/>
        <v>36294.314999999995</v>
      </c>
      <c r="H22" s="17">
        <f t="shared" si="4"/>
        <v>35953.9997</v>
      </c>
      <c r="I22" s="6">
        <f t="shared" si="5"/>
        <v>10090.030000000001</v>
      </c>
      <c r="J22" s="6">
        <f t="shared" si="6"/>
        <v>3085.0167749999996</v>
      </c>
      <c r="K22" s="18">
        <f t="shared" si="7"/>
        <v>49129.046474999996</v>
      </c>
    </row>
    <row r="23" spans="1:12" x14ac:dyDescent="0.2">
      <c r="A23" s="33"/>
      <c r="B23" s="36"/>
      <c r="C23" s="6">
        <f t="shared" si="0"/>
        <v>17015.764999999999</v>
      </c>
      <c r="D23" s="6">
        <f t="shared" si="1"/>
        <v>360</v>
      </c>
      <c r="E23" s="12">
        <v>18</v>
      </c>
      <c r="F23" s="6">
        <f t="shared" si="8"/>
        <v>19342.759999999995</v>
      </c>
      <c r="G23" s="6">
        <f t="shared" si="3"/>
        <v>36718.524999999994</v>
      </c>
      <c r="H23" s="17">
        <f t="shared" si="4"/>
        <v>36378.209699999992</v>
      </c>
      <c r="I23" s="6">
        <f t="shared" si="5"/>
        <v>10192.69</v>
      </c>
      <c r="J23" s="6">
        <f t="shared" si="6"/>
        <v>3121.0746249999997</v>
      </c>
      <c r="K23" s="18">
        <f t="shared" si="7"/>
        <v>49691.974324999996</v>
      </c>
    </row>
    <row r="24" spans="1:12" x14ac:dyDescent="0.2">
      <c r="A24" s="33"/>
      <c r="B24" s="36"/>
      <c r="C24" s="6">
        <f t="shared" si="0"/>
        <v>17015.764999999999</v>
      </c>
      <c r="D24" s="6">
        <f t="shared" si="1"/>
        <v>360</v>
      </c>
      <c r="E24" s="12">
        <v>19</v>
      </c>
      <c r="F24" s="6">
        <f t="shared" si="8"/>
        <v>19766.969999999994</v>
      </c>
      <c r="G24" s="6">
        <f t="shared" si="3"/>
        <v>37142.734999999993</v>
      </c>
      <c r="H24" s="17">
        <f t="shared" si="4"/>
        <v>36802.419699999999</v>
      </c>
      <c r="I24" s="6">
        <f t="shared" si="5"/>
        <v>10295.35</v>
      </c>
      <c r="J24" s="6">
        <f t="shared" si="6"/>
        <v>3157.1324749999994</v>
      </c>
      <c r="K24" s="18">
        <f t="shared" si="7"/>
        <v>50254.902174999996</v>
      </c>
    </row>
    <row r="25" spans="1:12" ht="13.5" thickBot="1" x14ac:dyDescent="0.25">
      <c r="A25" s="34"/>
      <c r="B25" s="37"/>
      <c r="C25" s="19">
        <f t="shared" si="0"/>
        <v>17015.764999999999</v>
      </c>
      <c r="D25" s="19">
        <f t="shared" si="1"/>
        <v>360</v>
      </c>
      <c r="E25" s="20">
        <v>20</v>
      </c>
      <c r="F25" s="19">
        <f t="shared" si="8"/>
        <v>20191.179999999993</v>
      </c>
      <c r="G25" s="19">
        <f t="shared" si="3"/>
        <v>37566.944999999992</v>
      </c>
      <c r="H25" s="21">
        <f t="shared" si="4"/>
        <v>37226.62969999999</v>
      </c>
      <c r="I25" s="19">
        <f t="shared" si="5"/>
        <v>10398.01</v>
      </c>
      <c r="J25" s="19">
        <f t="shared" si="6"/>
        <v>3193.1903249999996</v>
      </c>
      <c r="K25" s="22">
        <f t="shared" si="7"/>
        <v>50817.830024999988</v>
      </c>
    </row>
    <row r="26" spans="1:12" x14ac:dyDescent="0.2">
      <c r="A26" s="2"/>
      <c r="B26" s="2"/>
      <c r="C26" s="2"/>
      <c r="D26" s="2"/>
      <c r="E26" s="3"/>
      <c r="F26" s="2"/>
      <c r="G26" s="2"/>
      <c r="H26" s="2"/>
      <c r="I26" s="2"/>
      <c r="J26" s="2"/>
      <c r="K26" s="2"/>
    </row>
    <row r="27" spans="1:12" x14ac:dyDescent="0.2">
      <c r="A27" s="2"/>
      <c r="B27" s="2"/>
      <c r="C27" s="2"/>
      <c r="D27" s="2"/>
      <c r="E27" s="3"/>
      <c r="F27" s="2"/>
      <c r="G27" s="2"/>
      <c r="H27" s="2"/>
      <c r="I27" s="2"/>
      <c r="J27" s="2"/>
      <c r="K27" s="2"/>
    </row>
    <row r="28" spans="1:12" x14ac:dyDescent="0.2">
      <c r="F28" s="8" t="s">
        <v>4</v>
      </c>
    </row>
    <row r="29" spans="1:12" x14ac:dyDescent="0.2">
      <c r="F29" s="8" t="s">
        <v>5</v>
      </c>
      <c r="G29" s="4">
        <v>0.24199999999999999</v>
      </c>
      <c r="H29" s="1" t="s">
        <v>6</v>
      </c>
    </row>
    <row r="30" spans="1:12" x14ac:dyDescent="0.2">
      <c r="F30" s="8" t="s">
        <v>7</v>
      </c>
      <c r="G30" s="4">
        <v>7.6799999999999993E-2</v>
      </c>
      <c r="H30" s="1" t="s">
        <v>8</v>
      </c>
    </row>
    <row r="31" spans="1:12" x14ac:dyDescent="0.2">
      <c r="F31" s="8" t="s">
        <v>9</v>
      </c>
      <c r="G31" s="4">
        <v>8.5000000000000006E-2</v>
      </c>
      <c r="H31" s="1" t="s">
        <v>6</v>
      </c>
    </row>
    <row r="32" spans="1:12" x14ac:dyDescent="0.2">
      <c r="B32" s="5"/>
      <c r="C32" s="5"/>
      <c r="D32" s="5"/>
      <c r="E32" s="5"/>
      <c r="F32" s="9" t="s">
        <v>10</v>
      </c>
      <c r="G32" s="4">
        <v>4.36E-2</v>
      </c>
      <c r="H32" s="1" t="s">
        <v>8</v>
      </c>
      <c r="I32" s="5"/>
      <c r="J32" s="5"/>
      <c r="K32" s="4"/>
      <c r="L32" s="4"/>
    </row>
  </sheetData>
  <mergeCells count="2">
    <mergeCell ref="A5:A25"/>
    <mergeCell ref="B5:B25"/>
  </mergeCells>
  <pageMargins left="0.7" right="0.7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F425-5A9F-4F3D-9F04-95199CAAF76D}">
  <sheetPr>
    <pageSetUpPr fitToPage="1"/>
  </sheetPr>
  <dimension ref="A1:N32"/>
  <sheetViews>
    <sheetView workbookViewId="0">
      <selection activeCell="K34" sqref="K34"/>
    </sheetView>
  </sheetViews>
  <sheetFormatPr defaultColWidth="13" defaultRowHeight="12.75" x14ac:dyDescent="0.2"/>
  <cols>
    <col min="1" max="1" width="16.28515625" style="1" customWidth="1"/>
    <col min="2" max="2" width="13" style="1" customWidth="1"/>
    <col min="3" max="3" width="20.42578125" style="1" customWidth="1"/>
    <col min="4" max="5" width="12.28515625" style="1" customWidth="1"/>
    <col min="6" max="11" width="13" style="1"/>
    <col min="12" max="12" width="14.140625" style="1" bestFit="1" customWidth="1"/>
    <col min="13" max="16384" width="13" style="1"/>
  </cols>
  <sheetData>
    <row r="1" spans="1:14" ht="14.25" x14ac:dyDescent="0.2">
      <c r="A1" s="14" t="s">
        <v>11</v>
      </c>
      <c r="B1" s="10"/>
    </row>
    <row r="2" spans="1:14" x14ac:dyDescent="0.2">
      <c r="A2" s="16" t="s">
        <v>16</v>
      </c>
      <c r="C2" s="11"/>
      <c r="D2" s="11"/>
      <c r="E2" s="11"/>
      <c r="F2" s="11"/>
    </row>
    <row r="3" spans="1:14" s="7" customFormat="1" ht="20.25" customHeight="1" thickBot="1" x14ac:dyDescent="0.25">
      <c r="A3" s="13" t="s">
        <v>23</v>
      </c>
    </row>
    <row r="4" spans="1:14" ht="56.25" thickBot="1" x14ac:dyDescent="0.25">
      <c r="A4" s="31" t="s">
        <v>25</v>
      </c>
      <c r="B4" s="28" t="s">
        <v>13</v>
      </c>
      <c r="C4" s="29" t="s">
        <v>27</v>
      </c>
      <c r="D4" s="29" t="s">
        <v>17</v>
      </c>
      <c r="E4" s="29" t="s">
        <v>24</v>
      </c>
      <c r="F4" s="28" t="s">
        <v>0</v>
      </c>
      <c r="G4" s="28" t="s">
        <v>1</v>
      </c>
      <c r="H4" s="28" t="s">
        <v>2</v>
      </c>
      <c r="I4" s="28" t="s">
        <v>12</v>
      </c>
      <c r="J4" s="28" t="s">
        <v>15</v>
      </c>
      <c r="K4" s="28" t="s">
        <v>9</v>
      </c>
      <c r="L4" s="30" t="s">
        <v>3</v>
      </c>
    </row>
    <row r="5" spans="1:14" x14ac:dyDescent="0.2">
      <c r="A5" s="32">
        <f>15628.74+6.51*12</f>
        <v>15706.86</v>
      </c>
      <c r="B5" s="35">
        <f>(A5)/12</f>
        <v>1308.905</v>
      </c>
      <c r="C5" s="23">
        <f>$A$5+$B$5</f>
        <v>17015.764999999999</v>
      </c>
      <c r="D5" s="23">
        <f>30*12</f>
        <v>360</v>
      </c>
      <c r="E5" s="23">
        <f>19.54*12</f>
        <v>234.48</v>
      </c>
      <c r="F5" s="24">
        <v>0</v>
      </c>
      <c r="G5" s="23">
        <v>8749.0400000000009</v>
      </c>
      <c r="H5" s="23">
        <f>C5+G5+D5+E5</f>
        <v>26359.285</v>
      </c>
      <c r="I5" s="25">
        <f>C5-C5*2%+G5+D5+E5</f>
        <v>26018.969700000001</v>
      </c>
      <c r="J5" s="23">
        <f>ROUND(C5*31.88%+(D5+E5+G5)*24.2%,2)</f>
        <v>7685.76</v>
      </c>
      <c r="K5" s="23">
        <f>(C5+D5+E5+G5)*8.5%</f>
        <v>2240.539225</v>
      </c>
      <c r="L5" s="26">
        <f>I5+J5+K5</f>
        <v>35945.268925000004</v>
      </c>
    </row>
    <row r="6" spans="1:14" x14ac:dyDescent="0.2">
      <c r="A6" s="33"/>
      <c r="B6" s="36"/>
      <c r="C6" s="6">
        <f t="shared" ref="C6:C25" si="0">$A$5+$B$5</f>
        <v>17015.764999999999</v>
      </c>
      <c r="D6" s="6">
        <f t="shared" ref="D6:D25" si="1">30*12</f>
        <v>360</v>
      </c>
      <c r="E6" s="6">
        <f t="shared" ref="E6:E25" si="2">19.54*12</f>
        <v>234.48</v>
      </c>
      <c r="F6" s="12">
        <v>1</v>
      </c>
      <c r="G6" s="6">
        <f t="shared" ref="G6:G11" si="3">G5+917.2</f>
        <v>9666.2400000000016</v>
      </c>
      <c r="H6" s="6">
        <f t="shared" ref="H6:H25" si="4">C6+G6+D6+E6</f>
        <v>27276.485000000001</v>
      </c>
      <c r="I6" s="17">
        <f t="shared" ref="I6:I25" si="5">C6-C6*2%+G6+D6+E6</f>
        <v>26936.169700000002</v>
      </c>
      <c r="J6" s="6">
        <f t="shared" ref="J6:J25" si="6">ROUND(C6*31.88%+(D6+E6+G6)*24.2%,2)</f>
        <v>7907.72</v>
      </c>
      <c r="K6" s="6">
        <f t="shared" ref="K6:K25" si="7">(C6+D6+E6+G6)*8.5%</f>
        <v>2318.5012250000004</v>
      </c>
      <c r="L6" s="18">
        <f t="shared" ref="L6:L25" si="8">I6+J6+K6</f>
        <v>37162.390925</v>
      </c>
    </row>
    <row r="7" spans="1:14" x14ac:dyDescent="0.2">
      <c r="A7" s="33"/>
      <c r="B7" s="36"/>
      <c r="C7" s="6">
        <f t="shared" si="0"/>
        <v>17015.764999999999</v>
      </c>
      <c r="D7" s="6">
        <f t="shared" si="1"/>
        <v>360</v>
      </c>
      <c r="E7" s="6">
        <f t="shared" si="2"/>
        <v>234.48</v>
      </c>
      <c r="F7" s="12">
        <v>2</v>
      </c>
      <c r="G7" s="6">
        <f t="shared" si="3"/>
        <v>10583.440000000002</v>
      </c>
      <c r="H7" s="6">
        <f t="shared" si="4"/>
        <v>28193.685000000001</v>
      </c>
      <c r="I7" s="17">
        <f t="shared" si="5"/>
        <v>27853.369700000003</v>
      </c>
      <c r="J7" s="6">
        <f t="shared" si="6"/>
        <v>8129.68</v>
      </c>
      <c r="K7" s="6">
        <f t="shared" si="7"/>
        <v>2396.4632250000004</v>
      </c>
      <c r="L7" s="18">
        <f t="shared" si="8"/>
        <v>38379.512925000003</v>
      </c>
    </row>
    <row r="8" spans="1:14" x14ac:dyDescent="0.2">
      <c r="A8" s="33"/>
      <c r="B8" s="36"/>
      <c r="C8" s="6">
        <f t="shared" si="0"/>
        <v>17015.764999999999</v>
      </c>
      <c r="D8" s="6">
        <f t="shared" si="1"/>
        <v>360</v>
      </c>
      <c r="E8" s="6">
        <f t="shared" si="2"/>
        <v>234.48</v>
      </c>
      <c r="F8" s="12">
        <v>3</v>
      </c>
      <c r="G8" s="6">
        <f t="shared" si="3"/>
        <v>11500.640000000003</v>
      </c>
      <c r="H8" s="6">
        <f t="shared" si="4"/>
        <v>29110.885000000002</v>
      </c>
      <c r="I8" s="17">
        <f t="shared" si="5"/>
        <v>28770.569700000004</v>
      </c>
      <c r="J8" s="6">
        <f t="shared" si="6"/>
        <v>8351.64</v>
      </c>
      <c r="K8" s="6">
        <f t="shared" si="7"/>
        <v>2474.4252250000004</v>
      </c>
      <c r="L8" s="18">
        <f t="shared" si="8"/>
        <v>39596.634925000006</v>
      </c>
    </row>
    <row r="9" spans="1:14" x14ac:dyDescent="0.2">
      <c r="A9" s="33"/>
      <c r="B9" s="36"/>
      <c r="C9" s="6">
        <f t="shared" si="0"/>
        <v>17015.764999999999</v>
      </c>
      <c r="D9" s="6">
        <f t="shared" si="1"/>
        <v>360</v>
      </c>
      <c r="E9" s="6">
        <f t="shared" si="2"/>
        <v>234.48</v>
      </c>
      <c r="F9" s="12">
        <v>4</v>
      </c>
      <c r="G9" s="6">
        <f t="shared" si="3"/>
        <v>12417.840000000004</v>
      </c>
      <c r="H9" s="6">
        <f t="shared" si="4"/>
        <v>30028.085000000003</v>
      </c>
      <c r="I9" s="17">
        <f t="shared" si="5"/>
        <v>29687.769700000004</v>
      </c>
      <c r="J9" s="6">
        <f t="shared" si="6"/>
        <v>8573.61</v>
      </c>
      <c r="K9" s="6">
        <f t="shared" si="7"/>
        <v>2552.3872250000004</v>
      </c>
      <c r="L9" s="18">
        <f t="shared" si="8"/>
        <v>40813.766925000004</v>
      </c>
    </row>
    <row r="10" spans="1:14" x14ac:dyDescent="0.2">
      <c r="A10" s="33"/>
      <c r="B10" s="36"/>
      <c r="C10" s="6">
        <f t="shared" si="0"/>
        <v>17015.764999999999</v>
      </c>
      <c r="D10" s="6">
        <f t="shared" si="1"/>
        <v>360</v>
      </c>
      <c r="E10" s="6">
        <f t="shared" si="2"/>
        <v>234.48</v>
      </c>
      <c r="F10" s="12">
        <v>5</v>
      </c>
      <c r="G10" s="6">
        <f t="shared" si="3"/>
        <v>13335.040000000005</v>
      </c>
      <c r="H10" s="6">
        <f t="shared" si="4"/>
        <v>30945.285000000003</v>
      </c>
      <c r="I10" s="17">
        <f t="shared" si="5"/>
        <v>30604.969700000005</v>
      </c>
      <c r="J10" s="6">
        <f t="shared" si="6"/>
        <v>8795.57</v>
      </c>
      <c r="K10" s="6">
        <f t="shared" si="7"/>
        <v>2630.3492250000004</v>
      </c>
      <c r="L10" s="18">
        <f t="shared" si="8"/>
        <v>42030.888925000007</v>
      </c>
    </row>
    <row r="11" spans="1:14" x14ac:dyDescent="0.2">
      <c r="A11" s="33"/>
      <c r="B11" s="36"/>
      <c r="C11" s="6">
        <f t="shared" si="0"/>
        <v>17015.764999999999</v>
      </c>
      <c r="D11" s="6">
        <f t="shared" si="1"/>
        <v>360</v>
      </c>
      <c r="E11" s="6">
        <f t="shared" si="2"/>
        <v>234.48</v>
      </c>
      <c r="F11" s="12">
        <v>6</v>
      </c>
      <c r="G11" s="6">
        <f t="shared" si="3"/>
        <v>14252.240000000005</v>
      </c>
      <c r="H11" s="6">
        <f t="shared" si="4"/>
        <v>31862.485000000004</v>
      </c>
      <c r="I11" s="17">
        <f t="shared" si="5"/>
        <v>31522.169700000006</v>
      </c>
      <c r="J11" s="6">
        <f t="shared" si="6"/>
        <v>9017.5300000000007</v>
      </c>
      <c r="K11" s="6">
        <f t="shared" si="7"/>
        <v>2708.3112250000004</v>
      </c>
      <c r="L11" s="18">
        <f t="shared" si="8"/>
        <v>43248.010925000002</v>
      </c>
    </row>
    <row r="12" spans="1:14" x14ac:dyDescent="0.2">
      <c r="A12" s="33"/>
      <c r="B12" s="36"/>
      <c r="C12" s="6">
        <f t="shared" si="0"/>
        <v>17015.764999999999</v>
      </c>
      <c r="D12" s="6">
        <f t="shared" si="1"/>
        <v>360</v>
      </c>
      <c r="E12" s="6">
        <f t="shared" si="2"/>
        <v>234.48</v>
      </c>
      <c r="F12" s="12">
        <v>7</v>
      </c>
      <c r="G12" s="6">
        <f t="shared" ref="G12:G25" si="9">G11+424.21</f>
        <v>14676.450000000004</v>
      </c>
      <c r="H12" s="6">
        <f t="shared" si="4"/>
        <v>32286.695000000003</v>
      </c>
      <c r="I12" s="17">
        <f t="shared" si="5"/>
        <v>31946.379700000005</v>
      </c>
      <c r="J12" s="6">
        <f t="shared" si="6"/>
        <v>9120.19</v>
      </c>
      <c r="K12" s="6">
        <f t="shared" si="7"/>
        <v>2744.3690750000005</v>
      </c>
      <c r="L12" s="18">
        <f t="shared" si="8"/>
        <v>43810.93877500001</v>
      </c>
    </row>
    <row r="13" spans="1:14" x14ac:dyDescent="0.2">
      <c r="A13" s="33"/>
      <c r="B13" s="36"/>
      <c r="C13" s="6">
        <f t="shared" si="0"/>
        <v>17015.764999999999</v>
      </c>
      <c r="D13" s="6">
        <f t="shared" si="1"/>
        <v>360</v>
      </c>
      <c r="E13" s="6">
        <f t="shared" si="2"/>
        <v>234.48</v>
      </c>
      <c r="F13" s="12">
        <v>8</v>
      </c>
      <c r="G13" s="6">
        <f t="shared" si="9"/>
        <v>15100.660000000003</v>
      </c>
      <c r="H13" s="6">
        <f t="shared" si="4"/>
        <v>32710.905000000002</v>
      </c>
      <c r="I13" s="17">
        <f t="shared" si="5"/>
        <v>32370.589700000004</v>
      </c>
      <c r="J13" s="6">
        <f t="shared" si="6"/>
        <v>9222.85</v>
      </c>
      <c r="K13" s="6">
        <f t="shared" si="7"/>
        <v>2780.4269250000002</v>
      </c>
      <c r="L13" s="18">
        <f t="shared" si="8"/>
        <v>44373.866625000002</v>
      </c>
    </row>
    <row r="14" spans="1:14" x14ac:dyDescent="0.2">
      <c r="A14" s="33"/>
      <c r="B14" s="36"/>
      <c r="C14" s="6">
        <f t="shared" si="0"/>
        <v>17015.764999999999</v>
      </c>
      <c r="D14" s="6">
        <f t="shared" si="1"/>
        <v>360</v>
      </c>
      <c r="E14" s="6">
        <f t="shared" si="2"/>
        <v>234.48</v>
      </c>
      <c r="F14" s="12">
        <v>9</v>
      </c>
      <c r="G14" s="6">
        <f t="shared" si="9"/>
        <v>15524.870000000003</v>
      </c>
      <c r="H14" s="6">
        <f t="shared" si="4"/>
        <v>33135.115000000005</v>
      </c>
      <c r="I14" s="17">
        <f t="shared" si="5"/>
        <v>32794.799700000003</v>
      </c>
      <c r="J14" s="6">
        <f t="shared" si="6"/>
        <v>9325.51</v>
      </c>
      <c r="K14" s="6">
        <f t="shared" si="7"/>
        <v>2816.4847750000008</v>
      </c>
      <c r="L14" s="18">
        <f t="shared" si="8"/>
        <v>44936.794475000002</v>
      </c>
    </row>
    <row r="15" spans="1:14" x14ac:dyDescent="0.2">
      <c r="A15" s="33"/>
      <c r="B15" s="36"/>
      <c r="C15" s="6">
        <f t="shared" si="0"/>
        <v>17015.764999999999</v>
      </c>
      <c r="D15" s="6">
        <f t="shared" si="1"/>
        <v>360</v>
      </c>
      <c r="E15" s="6">
        <f t="shared" si="2"/>
        <v>234.48</v>
      </c>
      <c r="F15" s="12">
        <v>10</v>
      </c>
      <c r="G15" s="6">
        <f t="shared" si="9"/>
        <v>15949.080000000002</v>
      </c>
      <c r="H15" s="6">
        <f t="shared" si="4"/>
        <v>33559.325000000004</v>
      </c>
      <c r="I15" s="17">
        <f t="shared" si="5"/>
        <v>33219.009700000002</v>
      </c>
      <c r="J15" s="6">
        <f t="shared" si="6"/>
        <v>9428.17</v>
      </c>
      <c r="K15" s="6">
        <f t="shared" si="7"/>
        <v>2852.542625</v>
      </c>
      <c r="L15" s="18">
        <f t="shared" si="8"/>
        <v>45499.722325000002</v>
      </c>
      <c r="N15" s="15"/>
    </row>
    <row r="16" spans="1:14" x14ac:dyDescent="0.2">
      <c r="A16" s="33"/>
      <c r="B16" s="36"/>
      <c r="C16" s="6">
        <f t="shared" si="0"/>
        <v>17015.764999999999</v>
      </c>
      <c r="D16" s="6">
        <f t="shared" si="1"/>
        <v>360</v>
      </c>
      <c r="E16" s="6">
        <f t="shared" si="2"/>
        <v>234.48</v>
      </c>
      <c r="F16" s="12">
        <v>11</v>
      </c>
      <c r="G16" s="6">
        <f t="shared" si="9"/>
        <v>16373.29</v>
      </c>
      <c r="H16" s="6">
        <f t="shared" si="4"/>
        <v>33983.535000000003</v>
      </c>
      <c r="I16" s="17">
        <f t="shared" si="5"/>
        <v>33643.219700000009</v>
      </c>
      <c r="J16" s="6">
        <f t="shared" si="6"/>
        <v>9530.83</v>
      </c>
      <c r="K16" s="6">
        <f t="shared" si="7"/>
        <v>2888.6004750000006</v>
      </c>
      <c r="L16" s="18">
        <f t="shared" si="8"/>
        <v>46062.65017500001</v>
      </c>
    </row>
    <row r="17" spans="1:13" x14ac:dyDescent="0.2">
      <c r="A17" s="33"/>
      <c r="B17" s="36"/>
      <c r="C17" s="6">
        <f t="shared" si="0"/>
        <v>17015.764999999999</v>
      </c>
      <c r="D17" s="6">
        <f t="shared" si="1"/>
        <v>360</v>
      </c>
      <c r="E17" s="6">
        <f t="shared" si="2"/>
        <v>234.48</v>
      </c>
      <c r="F17" s="12">
        <v>12</v>
      </c>
      <c r="G17" s="6">
        <f t="shared" si="9"/>
        <v>16797.5</v>
      </c>
      <c r="H17" s="6">
        <f t="shared" si="4"/>
        <v>34407.745000000003</v>
      </c>
      <c r="I17" s="17">
        <f t="shared" si="5"/>
        <v>34067.429700000001</v>
      </c>
      <c r="J17" s="6">
        <f t="shared" si="6"/>
        <v>9633.49</v>
      </c>
      <c r="K17" s="6">
        <f t="shared" si="7"/>
        <v>2924.6583249999999</v>
      </c>
      <c r="L17" s="18">
        <f t="shared" si="8"/>
        <v>46625.578024999995</v>
      </c>
    </row>
    <row r="18" spans="1:13" x14ac:dyDescent="0.2">
      <c r="A18" s="33"/>
      <c r="B18" s="36"/>
      <c r="C18" s="6">
        <f t="shared" si="0"/>
        <v>17015.764999999999</v>
      </c>
      <c r="D18" s="6">
        <f t="shared" si="1"/>
        <v>360</v>
      </c>
      <c r="E18" s="6">
        <f t="shared" si="2"/>
        <v>234.48</v>
      </c>
      <c r="F18" s="12">
        <v>13</v>
      </c>
      <c r="G18" s="6">
        <f t="shared" si="9"/>
        <v>17221.71</v>
      </c>
      <c r="H18" s="6">
        <f t="shared" si="4"/>
        <v>34831.955000000002</v>
      </c>
      <c r="I18" s="17">
        <f t="shared" si="5"/>
        <v>34491.639700000007</v>
      </c>
      <c r="J18" s="6">
        <f t="shared" si="6"/>
        <v>9736.14</v>
      </c>
      <c r="K18" s="6">
        <f t="shared" si="7"/>
        <v>2960.7161750000005</v>
      </c>
      <c r="L18" s="18">
        <f t="shared" si="8"/>
        <v>47188.495875000008</v>
      </c>
    </row>
    <row r="19" spans="1:13" x14ac:dyDescent="0.2">
      <c r="A19" s="33"/>
      <c r="B19" s="36"/>
      <c r="C19" s="6">
        <f t="shared" si="0"/>
        <v>17015.764999999999</v>
      </c>
      <c r="D19" s="6">
        <f t="shared" si="1"/>
        <v>360</v>
      </c>
      <c r="E19" s="6">
        <f t="shared" si="2"/>
        <v>234.48</v>
      </c>
      <c r="F19" s="12">
        <v>14</v>
      </c>
      <c r="G19" s="6">
        <f t="shared" si="9"/>
        <v>17645.919999999998</v>
      </c>
      <c r="H19" s="6">
        <f t="shared" si="4"/>
        <v>35256.165000000001</v>
      </c>
      <c r="I19" s="17">
        <f t="shared" si="5"/>
        <v>34915.849699999999</v>
      </c>
      <c r="J19" s="6">
        <f t="shared" si="6"/>
        <v>9838.7999999999993</v>
      </c>
      <c r="K19" s="6">
        <f t="shared" si="7"/>
        <v>2996.7740249999997</v>
      </c>
      <c r="L19" s="18">
        <f t="shared" si="8"/>
        <v>47751.423724999993</v>
      </c>
    </row>
    <row r="20" spans="1:13" x14ac:dyDescent="0.2">
      <c r="A20" s="33"/>
      <c r="B20" s="36"/>
      <c r="C20" s="6">
        <f t="shared" si="0"/>
        <v>17015.764999999999</v>
      </c>
      <c r="D20" s="6">
        <f t="shared" si="1"/>
        <v>360</v>
      </c>
      <c r="E20" s="6">
        <f t="shared" si="2"/>
        <v>234.48</v>
      </c>
      <c r="F20" s="12">
        <v>15</v>
      </c>
      <c r="G20" s="6">
        <f t="shared" si="9"/>
        <v>18070.129999999997</v>
      </c>
      <c r="H20" s="6">
        <f t="shared" si="4"/>
        <v>35680.375</v>
      </c>
      <c r="I20" s="17">
        <f t="shared" si="5"/>
        <v>35340.059700000005</v>
      </c>
      <c r="J20" s="6">
        <f t="shared" si="6"/>
        <v>9941.4599999999991</v>
      </c>
      <c r="K20" s="6">
        <f t="shared" si="7"/>
        <v>3032.8318750000003</v>
      </c>
      <c r="L20" s="18">
        <f t="shared" si="8"/>
        <v>48314.351575000008</v>
      </c>
    </row>
    <row r="21" spans="1:13" x14ac:dyDescent="0.2">
      <c r="A21" s="33"/>
      <c r="B21" s="36"/>
      <c r="C21" s="6">
        <f t="shared" si="0"/>
        <v>17015.764999999999</v>
      </c>
      <c r="D21" s="6">
        <f t="shared" si="1"/>
        <v>360</v>
      </c>
      <c r="E21" s="6">
        <f t="shared" si="2"/>
        <v>234.48</v>
      </c>
      <c r="F21" s="12">
        <v>16</v>
      </c>
      <c r="G21" s="6">
        <f t="shared" si="9"/>
        <v>18494.339999999997</v>
      </c>
      <c r="H21" s="6">
        <f t="shared" si="4"/>
        <v>36104.584999999999</v>
      </c>
      <c r="I21" s="17">
        <f t="shared" si="5"/>
        <v>35764.269699999997</v>
      </c>
      <c r="J21" s="6">
        <f t="shared" si="6"/>
        <v>10044.120000000001</v>
      </c>
      <c r="K21" s="6">
        <f t="shared" si="7"/>
        <v>3068.8897249999995</v>
      </c>
      <c r="L21" s="18">
        <f t="shared" si="8"/>
        <v>48877.279425000001</v>
      </c>
    </row>
    <row r="22" spans="1:13" x14ac:dyDescent="0.2">
      <c r="A22" s="33"/>
      <c r="B22" s="36"/>
      <c r="C22" s="6">
        <f t="shared" si="0"/>
        <v>17015.764999999999</v>
      </c>
      <c r="D22" s="6">
        <f t="shared" si="1"/>
        <v>360</v>
      </c>
      <c r="E22" s="6">
        <f t="shared" si="2"/>
        <v>234.48</v>
      </c>
      <c r="F22" s="12">
        <v>17</v>
      </c>
      <c r="G22" s="6">
        <f t="shared" si="9"/>
        <v>18918.549999999996</v>
      </c>
      <c r="H22" s="6">
        <f t="shared" si="4"/>
        <v>36528.794999999998</v>
      </c>
      <c r="I22" s="17">
        <f t="shared" si="5"/>
        <v>36188.479700000004</v>
      </c>
      <c r="J22" s="6">
        <f t="shared" si="6"/>
        <v>10146.780000000001</v>
      </c>
      <c r="K22" s="6">
        <f t="shared" si="7"/>
        <v>3104.9475750000001</v>
      </c>
      <c r="L22" s="18">
        <f t="shared" si="8"/>
        <v>49440.207275000001</v>
      </c>
    </row>
    <row r="23" spans="1:13" x14ac:dyDescent="0.2">
      <c r="A23" s="33"/>
      <c r="B23" s="36"/>
      <c r="C23" s="6">
        <f t="shared" si="0"/>
        <v>17015.764999999999</v>
      </c>
      <c r="D23" s="6">
        <f t="shared" si="1"/>
        <v>360</v>
      </c>
      <c r="E23" s="6">
        <f t="shared" si="2"/>
        <v>234.48</v>
      </c>
      <c r="F23" s="12">
        <v>18</v>
      </c>
      <c r="G23" s="6">
        <f t="shared" si="9"/>
        <v>19342.759999999995</v>
      </c>
      <c r="H23" s="6">
        <f t="shared" si="4"/>
        <v>36953.004999999997</v>
      </c>
      <c r="I23" s="17">
        <f t="shared" si="5"/>
        <v>36612.689699999995</v>
      </c>
      <c r="J23" s="6">
        <f t="shared" si="6"/>
        <v>10249.44</v>
      </c>
      <c r="K23" s="6">
        <f t="shared" si="7"/>
        <v>3141.0054249999994</v>
      </c>
      <c r="L23" s="18">
        <f t="shared" si="8"/>
        <v>50003.135125000001</v>
      </c>
    </row>
    <row r="24" spans="1:13" x14ac:dyDescent="0.2">
      <c r="A24" s="33"/>
      <c r="B24" s="36"/>
      <c r="C24" s="6">
        <f t="shared" si="0"/>
        <v>17015.764999999999</v>
      </c>
      <c r="D24" s="6">
        <f t="shared" si="1"/>
        <v>360</v>
      </c>
      <c r="E24" s="6">
        <f t="shared" si="2"/>
        <v>234.48</v>
      </c>
      <c r="F24" s="12">
        <v>19</v>
      </c>
      <c r="G24" s="6">
        <f t="shared" si="9"/>
        <v>19766.969999999994</v>
      </c>
      <c r="H24" s="6">
        <f t="shared" si="4"/>
        <v>37377.214999999997</v>
      </c>
      <c r="I24" s="17">
        <f t="shared" si="5"/>
        <v>37036.899700000002</v>
      </c>
      <c r="J24" s="6">
        <f t="shared" si="6"/>
        <v>10352.1</v>
      </c>
      <c r="K24" s="6">
        <f t="shared" si="7"/>
        <v>3177.063275</v>
      </c>
      <c r="L24" s="18">
        <f t="shared" si="8"/>
        <v>50566.062975000001</v>
      </c>
    </row>
    <row r="25" spans="1:13" ht="13.5" thickBot="1" x14ac:dyDescent="0.25">
      <c r="A25" s="34"/>
      <c r="B25" s="37"/>
      <c r="C25" s="19">
        <f t="shared" si="0"/>
        <v>17015.764999999999</v>
      </c>
      <c r="D25" s="19">
        <f t="shared" si="1"/>
        <v>360</v>
      </c>
      <c r="E25" s="19">
        <f t="shared" si="2"/>
        <v>234.48</v>
      </c>
      <c r="F25" s="20">
        <v>20</v>
      </c>
      <c r="G25" s="19">
        <f t="shared" si="9"/>
        <v>20191.179999999993</v>
      </c>
      <c r="H25" s="19">
        <f t="shared" si="4"/>
        <v>37801.424999999996</v>
      </c>
      <c r="I25" s="21">
        <f t="shared" si="5"/>
        <v>37461.109699999994</v>
      </c>
      <c r="J25" s="19">
        <f t="shared" si="6"/>
        <v>10454.76</v>
      </c>
      <c r="K25" s="19">
        <f t="shared" si="7"/>
        <v>3213.1211249999992</v>
      </c>
      <c r="L25" s="22">
        <f t="shared" si="8"/>
        <v>51128.990824999993</v>
      </c>
    </row>
    <row r="26" spans="1:13" x14ac:dyDescent="0.2">
      <c r="A26" s="2"/>
      <c r="B26" s="2"/>
      <c r="C26" s="2"/>
      <c r="D26" s="2"/>
      <c r="E26" s="2"/>
      <c r="F26" s="3"/>
      <c r="G26" s="2"/>
      <c r="H26" s="2"/>
      <c r="I26" s="2"/>
      <c r="J26" s="2"/>
      <c r="K26" s="2"/>
      <c r="L26" s="2"/>
    </row>
    <row r="27" spans="1:13" x14ac:dyDescent="0.2">
      <c r="A27" s="2"/>
      <c r="B27" s="2"/>
      <c r="C27" s="2"/>
      <c r="D27" s="2"/>
      <c r="E27" s="2"/>
      <c r="F27" s="3"/>
      <c r="G27" s="2"/>
      <c r="H27" s="2"/>
      <c r="I27" s="2"/>
      <c r="J27" s="2"/>
      <c r="K27" s="2"/>
      <c r="L27" s="2"/>
    </row>
    <row r="28" spans="1:13" x14ac:dyDescent="0.2">
      <c r="G28" s="8" t="s">
        <v>4</v>
      </c>
    </row>
    <row r="29" spans="1:13" x14ac:dyDescent="0.2">
      <c r="G29" s="8" t="s">
        <v>5</v>
      </c>
      <c r="H29" s="4">
        <v>0.24199999999999999</v>
      </c>
      <c r="I29" s="1" t="s">
        <v>6</v>
      </c>
    </row>
    <row r="30" spans="1:13" x14ac:dyDescent="0.2">
      <c r="G30" s="8" t="s">
        <v>7</v>
      </c>
      <c r="H30" s="4">
        <v>7.6799999999999993E-2</v>
      </c>
      <c r="I30" s="1" t="s">
        <v>8</v>
      </c>
    </row>
    <row r="31" spans="1:13" x14ac:dyDescent="0.2">
      <c r="G31" s="8" t="s">
        <v>9</v>
      </c>
      <c r="H31" s="4">
        <v>8.5000000000000006E-2</v>
      </c>
      <c r="I31" s="1" t="s">
        <v>6</v>
      </c>
    </row>
    <row r="32" spans="1:13" x14ac:dyDescent="0.2">
      <c r="B32" s="5"/>
      <c r="C32" s="5"/>
      <c r="D32" s="5"/>
      <c r="E32" s="5"/>
      <c r="F32" s="5"/>
      <c r="G32" s="9" t="s">
        <v>10</v>
      </c>
      <c r="H32" s="4">
        <v>4.36E-2</v>
      </c>
      <c r="I32" s="1" t="s">
        <v>8</v>
      </c>
      <c r="J32" s="5"/>
      <c r="K32" s="5"/>
      <c r="L32" s="4"/>
      <c r="M32" s="4"/>
    </row>
  </sheetData>
  <mergeCells count="2">
    <mergeCell ref="A5:A25"/>
    <mergeCell ref="B5:B25"/>
  </mergeCells>
  <pageMargins left="0.7" right="0.7" top="0.75" bottom="0.75" header="0.3" footer="0.3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CE6F9-261E-4EDB-A91D-AD31C1EA8E46}">
  <sheetPr>
    <pageSetUpPr fitToPage="1"/>
  </sheetPr>
  <dimension ref="A1:N32"/>
  <sheetViews>
    <sheetView workbookViewId="0">
      <selection activeCell="J32" sqref="J32"/>
    </sheetView>
  </sheetViews>
  <sheetFormatPr defaultColWidth="13" defaultRowHeight="12.75" x14ac:dyDescent="0.2"/>
  <cols>
    <col min="1" max="1" width="16.28515625" style="1" customWidth="1"/>
    <col min="2" max="2" width="13" style="1" customWidth="1"/>
    <col min="3" max="3" width="20.28515625" style="1" customWidth="1"/>
    <col min="4" max="4" width="12.28515625" style="1" customWidth="1"/>
    <col min="5" max="10" width="13" style="1"/>
    <col min="11" max="11" width="14.140625" style="1" bestFit="1" customWidth="1"/>
    <col min="12" max="16384" width="13" style="1"/>
  </cols>
  <sheetData>
    <row r="1" spans="1:14" ht="14.25" x14ac:dyDescent="0.2">
      <c r="A1" s="14" t="s">
        <v>11</v>
      </c>
      <c r="B1" s="10"/>
    </row>
    <row r="2" spans="1:14" x14ac:dyDescent="0.2">
      <c r="A2" s="16" t="s">
        <v>16</v>
      </c>
      <c r="C2" s="11"/>
      <c r="D2" s="11"/>
      <c r="E2" s="11"/>
    </row>
    <row r="3" spans="1:14" s="7" customFormat="1" ht="20.25" customHeight="1" thickBot="1" x14ac:dyDescent="0.25">
      <c r="A3" s="13" t="s">
        <v>21</v>
      </c>
    </row>
    <row r="4" spans="1:14" ht="56.25" thickBot="1" x14ac:dyDescent="0.25">
      <c r="A4" s="31" t="s">
        <v>25</v>
      </c>
      <c r="B4" s="28" t="s">
        <v>13</v>
      </c>
      <c r="C4" s="29" t="s">
        <v>27</v>
      </c>
      <c r="D4" s="29" t="s">
        <v>24</v>
      </c>
      <c r="E4" s="28" t="s">
        <v>0</v>
      </c>
      <c r="F4" s="28" t="s">
        <v>1</v>
      </c>
      <c r="G4" s="28" t="s">
        <v>2</v>
      </c>
      <c r="H4" s="28" t="s">
        <v>12</v>
      </c>
      <c r="I4" s="28" t="s">
        <v>15</v>
      </c>
      <c r="J4" s="28" t="s">
        <v>9</v>
      </c>
      <c r="K4" s="30" t="s">
        <v>3</v>
      </c>
    </row>
    <row r="5" spans="1:14" x14ac:dyDescent="0.2">
      <c r="A5" s="32">
        <f>15947.46+6.64*12</f>
        <v>16027.14</v>
      </c>
      <c r="B5" s="35">
        <f>(A5)/12</f>
        <v>1335.595</v>
      </c>
      <c r="C5" s="23">
        <f>$A$5+$B$5</f>
        <v>17362.735000000001</v>
      </c>
      <c r="D5" s="23">
        <f>19.93*12</f>
        <v>239.16</v>
      </c>
      <c r="E5" s="24">
        <v>0</v>
      </c>
      <c r="F5" s="23">
        <v>8749.0400000000009</v>
      </c>
      <c r="G5" s="23">
        <f>C5+F5+D5</f>
        <v>26350.935000000001</v>
      </c>
      <c r="H5" s="25">
        <f>C5-C5*2%+F5+D5</f>
        <v>26003.6803</v>
      </c>
      <c r="I5" s="23">
        <f>ROUND(C5*31.88%+(D5+F5)*24.2%,2)</f>
        <v>7710.38</v>
      </c>
      <c r="J5" s="23">
        <f>(C5+D5+F5)*8.5%</f>
        <v>2239.8294750000005</v>
      </c>
      <c r="K5" s="26">
        <f>H5+I5+J5</f>
        <v>35953.889774999996</v>
      </c>
      <c r="N5" s="15"/>
    </row>
    <row r="6" spans="1:14" x14ac:dyDescent="0.2">
      <c r="A6" s="33"/>
      <c r="B6" s="36"/>
      <c r="C6" s="6">
        <f t="shared" ref="C6:C25" si="0">$A$5+$B$5</f>
        <v>17362.735000000001</v>
      </c>
      <c r="D6" s="6">
        <f t="shared" ref="D6:D25" si="1">19.93*12</f>
        <v>239.16</v>
      </c>
      <c r="E6" s="12">
        <v>1</v>
      </c>
      <c r="F6" s="6">
        <f t="shared" ref="F6:F11" si="2">F5+917.2</f>
        <v>9666.2400000000016</v>
      </c>
      <c r="G6" s="6">
        <f t="shared" ref="G6:G25" si="3">C6+F6+D6</f>
        <v>27268.135000000002</v>
      </c>
      <c r="H6" s="17">
        <f t="shared" ref="H6:H25" si="4">C6-C6*2%+F6+D6</f>
        <v>26920.880300000001</v>
      </c>
      <c r="I6" s="6">
        <f t="shared" ref="I6:I25" si="5">ROUND(C6*31.88%+(D6+F6)*24.2%,2)</f>
        <v>7932.35</v>
      </c>
      <c r="J6" s="6">
        <f t="shared" ref="J6:J25" si="6">(C6+D6+F6)*8.5%</f>
        <v>2317.7914750000004</v>
      </c>
      <c r="K6" s="18">
        <f t="shared" ref="K6:K25" si="7">H6+I6+J6</f>
        <v>37171.021775000001</v>
      </c>
      <c r="N6" s="15"/>
    </row>
    <row r="7" spans="1:14" x14ac:dyDescent="0.2">
      <c r="A7" s="33"/>
      <c r="B7" s="36"/>
      <c r="C7" s="6">
        <f t="shared" si="0"/>
        <v>17362.735000000001</v>
      </c>
      <c r="D7" s="6">
        <f t="shared" si="1"/>
        <v>239.16</v>
      </c>
      <c r="E7" s="12">
        <v>2</v>
      </c>
      <c r="F7" s="6">
        <f t="shared" si="2"/>
        <v>10583.440000000002</v>
      </c>
      <c r="G7" s="6">
        <f t="shared" si="3"/>
        <v>28185.335000000003</v>
      </c>
      <c r="H7" s="17">
        <f t="shared" si="4"/>
        <v>27838.080300000001</v>
      </c>
      <c r="I7" s="6">
        <f t="shared" si="5"/>
        <v>8154.31</v>
      </c>
      <c r="J7" s="6">
        <f t="shared" si="6"/>
        <v>2395.7534750000004</v>
      </c>
      <c r="K7" s="18">
        <f t="shared" si="7"/>
        <v>38388.143774999997</v>
      </c>
      <c r="N7" s="15"/>
    </row>
    <row r="8" spans="1:14" x14ac:dyDescent="0.2">
      <c r="A8" s="33"/>
      <c r="B8" s="36"/>
      <c r="C8" s="6">
        <f t="shared" si="0"/>
        <v>17362.735000000001</v>
      </c>
      <c r="D8" s="6">
        <f t="shared" si="1"/>
        <v>239.16</v>
      </c>
      <c r="E8" s="12">
        <v>3</v>
      </c>
      <c r="F8" s="6">
        <f t="shared" si="2"/>
        <v>11500.640000000003</v>
      </c>
      <c r="G8" s="6">
        <f t="shared" si="3"/>
        <v>29102.535000000003</v>
      </c>
      <c r="H8" s="17">
        <f t="shared" si="4"/>
        <v>28755.280300000002</v>
      </c>
      <c r="I8" s="6">
        <f t="shared" si="5"/>
        <v>8376.27</v>
      </c>
      <c r="J8" s="6">
        <f t="shared" si="6"/>
        <v>2473.7154750000004</v>
      </c>
      <c r="K8" s="18">
        <f t="shared" si="7"/>
        <v>39605.265775</v>
      </c>
      <c r="N8" s="15"/>
    </row>
    <row r="9" spans="1:14" x14ac:dyDescent="0.2">
      <c r="A9" s="33"/>
      <c r="B9" s="36"/>
      <c r="C9" s="6">
        <f t="shared" si="0"/>
        <v>17362.735000000001</v>
      </c>
      <c r="D9" s="6">
        <f t="shared" si="1"/>
        <v>239.16</v>
      </c>
      <c r="E9" s="12">
        <v>4</v>
      </c>
      <c r="F9" s="6">
        <f t="shared" si="2"/>
        <v>12417.840000000004</v>
      </c>
      <c r="G9" s="6">
        <f t="shared" si="3"/>
        <v>30019.735000000004</v>
      </c>
      <c r="H9" s="17">
        <f t="shared" si="4"/>
        <v>29672.480300000003</v>
      </c>
      <c r="I9" s="6">
        <f t="shared" si="5"/>
        <v>8598.23</v>
      </c>
      <c r="J9" s="6">
        <f t="shared" si="6"/>
        <v>2551.6774750000004</v>
      </c>
      <c r="K9" s="18">
        <f t="shared" si="7"/>
        <v>40822.38777500001</v>
      </c>
      <c r="N9" s="15"/>
    </row>
    <row r="10" spans="1:14" x14ac:dyDescent="0.2">
      <c r="A10" s="33"/>
      <c r="B10" s="36"/>
      <c r="C10" s="6">
        <f t="shared" si="0"/>
        <v>17362.735000000001</v>
      </c>
      <c r="D10" s="6">
        <f t="shared" si="1"/>
        <v>239.16</v>
      </c>
      <c r="E10" s="12">
        <v>5</v>
      </c>
      <c r="F10" s="6">
        <f t="shared" si="2"/>
        <v>13335.040000000005</v>
      </c>
      <c r="G10" s="6">
        <f t="shared" si="3"/>
        <v>30936.935000000005</v>
      </c>
      <c r="H10" s="17">
        <f t="shared" si="4"/>
        <v>30589.680300000004</v>
      </c>
      <c r="I10" s="6">
        <f t="shared" si="5"/>
        <v>8820.2000000000007</v>
      </c>
      <c r="J10" s="6">
        <f t="shared" si="6"/>
        <v>2629.6394750000004</v>
      </c>
      <c r="K10" s="18">
        <f t="shared" si="7"/>
        <v>42039.519775000008</v>
      </c>
      <c r="N10" s="15"/>
    </row>
    <row r="11" spans="1:14" x14ac:dyDescent="0.2">
      <c r="A11" s="33"/>
      <c r="B11" s="36"/>
      <c r="C11" s="6">
        <f t="shared" si="0"/>
        <v>17362.735000000001</v>
      </c>
      <c r="D11" s="6">
        <f t="shared" si="1"/>
        <v>239.16</v>
      </c>
      <c r="E11" s="12">
        <v>6</v>
      </c>
      <c r="F11" s="6">
        <f t="shared" si="2"/>
        <v>14252.240000000005</v>
      </c>
      <c r="G11" s="6">
        <f t="shared" si="3"/>
        <v>31854.135000000006</v>
      </c>
      <c r="H11" s="17">
        <f t="shared" si="4"/>
        <v>31506.880300000004</v>
      </c>
      <c r="I11" s="6">
        <f t="shared" si="5"/>
        <v>9042.16</v>
      </c>
      <c r="J11" s="6">
        <f t="shared" si="6"/>
        <v>2707.6014750000008</v>
      </c>
      <c r="K11" s="18">
        <f t="shared" si="7"/>
        <v>43256.641775000011</v>
      </c>
      <c r="N11" s="15"/>
    </row>
    <row r="12" spans="1:14" x14ac:dyDescent="0.2">
      <c r="A12" s="33"/>
      <c r="B12" s="36"/>
      <c r="C12" s="6">
        <f t="shared" si="0"/>
        <v>17362.735000000001</v>
      </c>
      <c r="D12" s="6">
        <f t="shared" si="1"/>
        <v>239.16</v>
      </c>
      <c r="E12" s="12">
        <v>7</v>
      </c>
      <c r="F12" s="6">
        <f t="shared" ref="F12:F25" si="8">F11+424.21</f>
        <v>14676.450000000004</v>
      </c>
      <c r="G12" s="6">
        <f t="shared" si="3"/>
        <v>32278.345000000005</v>
      </c>
      <c r="H12" s="17">
        <f t="shared" si="4"/>
        <v>31931.090300000003</v>
      </c>
      <c r="I12" s="6">
        <f t="shared" si="5"/>
        <v>9144.82</v>
      </c>
      <c r="J12" s="6">
        <f t="shared" si="6"/>
        <v>2743.6593250000005</v>
      </c>
      <c r="K12" s="18">
        <f t="shared" si="7"/>
        <v>43819.569625000004</v>
      </c>
      <c r="N12" s="15"/>
    </row>
    <row r="13" spans="1:14" x14ac:dyDescent="0.2">
      <c r="A13" s="33"/>
      <c r="B13" s="36"/>
      <c r="C13" s="6">
        <f t="shared" si="0"/>
        <v>17362.735000000001</v>
      </c>
      <c r="D13" s="6">
        <f t="shared" si="1"/>
        <v>239.16</v>
      </c>
      <c r="E13" s="12">
        <v>8</v>
      </c>
      <c r="F13" s="6">
        <f t="shared" si="8"/>
        <v>15100.660000000003</v>
      </c>
      <c r="G13" s="6">
        <f t="shared" si="3"/>
        <v>32702.555000000004</v>
      </c>
      <c r="H13" s="17">
        <f t="shared" si="4"/>
        <v>32355.300300000003</v>
      </c>
      <c r="I13" s="6">
        <f t="shared" si="5"/>
        <v>9247.48</v>
      </c>
      <c r="J13" s="6">
        <f t="shared" si="6"/>
        <v>2779.7171750000007</v>
      </c>
      <c r="K13" s="18">
        <f t="shared" si="7"/>
        <v>44382.497474999996</v>
      </c>
      <c r="N13" s="15"/>
    </row>
    <row r="14" spans="1:14" x14ac:dyDescent="0.2">
      <c r="A14" s="33"/>
      <c r="B14" s="36"/>
      <c r="C14" s="6">
        <f t="shared" si="0"/>
        <v>17362.735000000001</v>
      </c>
      <c r="D14" s="6">
        <f t="shared" si="1"/>
        <v>239.16</v>
      </c>
      <c r="E14" s="12">
        <v>9</v>
      </c>
      <c r="F14" s="6">
        <f t="shared" si="8"/>
        <v>15524.870000000003</v>
      </c>
      <c r="G14" s="6">
        <f t="shared" si="3"/>
        <v>33126.765000000007</v>
      </c>
      <c r="H14" s="17">
        <f t="shared" si="4"/>
        <v>32779.510300000002</v>
      </c>
      <c r="I14" s="6">
        <f t="shared" si="5"/>
        <v>9350.14</v>
      </c>
      <c r="J14" s="6">
        <f t="shared" si="6"/>
        <v>2815.7750250000004</v>
      </c>
      <c r="K14" s="18">
        <f t="shared" si="7"/>
        <v>44945.425325000004</v>
      </c>
      <c r="N14" s="15"/>
    </row>
    <row r="15" spans="1:14" x14ac:dyDescent="0.2">
      <c r="A15" s="33"/>
      <c r="B15" s="36"/>
      <c r="C15" s="6">
        <f t="shared" si="0"/>
        <v>17362.735000000001</v>
      </c>
      <c r="D15" s="6">
        <f t="shared" si="1"/>
        <v>239.16</v>
      </c>
      <c r="E15" s="12">
        <v>10</v>
      </c>
      <c r="F15" s="6">
        <f t="shared" si="8"/>
        <v>15949.080000000002</v>
      </c>
      <c r="G15" s="6">
        <f t="shared" si="3"/>
        <v>33550.975000000006</v>
      </c>
      <c r="H15" s="17">
        <f t="shared" si="4"/>
        <v>33203.720300000001</v>
      </c>
      <c r="I15" s="6">
        <f t="shared" si="5"/>
        <v>9452.7900000000009</v>
      </c>
      <c r="J15" s="6">
        <f t="shared" si="6"/>
        <v>2851.8328750000005</v>
      </c>
      <c r="K15" s="18">
        <f t="shared" si="7"/>
        <v>45508.343175000002</v>
      </c>
      <c r="M15" s="15"/>
      <c r="N15" s="15"/>
    </row>
    <row r="16" spans="1:14" x14ac:dyDescent="0.2">
      <c r="A16" s="33"/>
      <c r="B16" s="36"/>
      <c r="C16" s="6">
        <f t="shared" si="0"/>
        <v>17362.735000000001</v>
      </c>
      <c r="D16" s="6">
        <f t="shared" si="1"/>
        <v>239.16</v>
      </c>
      <c r="E16" s="12">
        <v>11</v>
      </c>
      <c r="F16" s="6">
        <f t="shared" si="8"/>
        <v>16373.29</v>
      </c>
      <c r="G16" s="6">
        <f t="shared" si="3"/>
        <v>33975.185000000005</v>
      </c>
      <c r="H16" s="17">
        <f t="shared" si="4"/>
        <v>33627.930300000007</v>
      </c>
      <c r="I16" s="6">
        <f t="shared" si="5"/>
        <v>9555.4500000000007</v>
      </c>
      <c r="J16" s="6">
        <f t="shared" si="6"/>
        <v>2887.8907250000002</v>
      </c>
      <c r="K16" s="18">
        <f t="shared" si="7"/>
        <v>46071.271025000002</v>
      </c>
      <c r="N16" s="15"/>
    </row>
    <row r="17" spans="1:14" x14ac:dyDescent="0.2">
      <c r="A17" s="33"/>
      <c r="B17" s="36"/>
      <c r="C17" s="6">
        <f t="shared" si="0"/>
        <v>17362.735000000001</v>
      </c>
      <c r="D17" s="6">
        <f t="shared" si="1"/>
        <v>239.16</v>
      </c>
      <c r="E17" s="12">
        <v>12</v>
      </c>
      <c r="F17" s="6">
        <f t="shared" si="8"/>
        <v>16797.5</v>
      </c>
      <c r="G17" s="6">
        <f t="shared" si="3"/>
        <v>34399.395000000004</v>
      </c>
      <c r="H17" s="17">
        <f t="shared" si="4"/>
        <v>34052.140299999999</v>
      </c>
      <c r="I17" s="6">
        <f t="shared" si="5"/>
        <v>9658.11</v>
      </c>
      <c r="J17" s="6">
        <f t="shared" si="6"/>
        <v>2923.9485750000003</v>
      </c>
      <c r="K17" s="18">
        <f t="shared" si="7"/>
        <v>46634.198875000002</v>
      </c>
      <c r="N17" s="15"/>
    </row>
    <row r="18" spans="1:14" x14ac:dyDescent="0.2">
      <c r="A18" s="33"/>
      <c r="B18" s="36"/>
      <c r="C18" s="6">
        <f t="shared" si="0"/>
        <v>17362.735000000001</v>
      </c>
      <c r="D18" s="6">
        <f t="shared" si="1"/>
        <v>239.16</v>
      </c>
      <c r="E18" s="12">
        <v>13</v>
      </c>
      <c r="F18" s="6">
        <f t="shared" si="8"/>
        <v>17221.71</v>
      </c>
      <c r="G18" s="6">
        <f t="shared" si="3"/>
        <v>34823.605000000003</v>
      </c>
      <c r="H18" s="17">
        <f t="shared" si="4"/>
        <v>34476.350300000006</v>
      </c>
      <c r="I18" s="6">
        <f t="shared" si="5"/>
        <v>9760.77</v>
      </c>
      <c r="J18" s="6">
        <f t="shared" si="6"/>
        <v>2960.006425</v>
      </c>
      <c r="K18" s="18">
        <f t="shared" si="7"/>
        <v>47197.126725000009</v>
      </c>
      <c r="N18" s="15"/>
    </row>
    <row r="19" spans="1:14" x14ac:dyDescent="0.2">
      <c r="A19" s="33"/>
      <c r="B19" s="36"/>
      <c r="C19" s="6">
        <f t="shared" si="0"/>
        <v>17362.735000000001</v>
      </c>
      <c r="D19" s="6">
        <f t="shared" si="1"/>
        <v>239.16</v>
      </c>
      <c r="E19" s="12">
        <v>14</v>
      </c>
      <c r="F19" s="6">
        <f t="shared" si="8"/>
        <v>17645.919999999998</v>
      </c>
      <c r="G19" s="6">
        <f t="shared" si="3"/>
        <v>35247.815000000002</v>
      </c>
      <c r="H19" s="17">
        <f t="shared" si="4"/>
        <v>34900.560299999997</v>
      </c>
      <c r="I19" s="6">
        <f t="shared" si="5"/>
        <v>9863.43</v>
      </c>
      <c r="J19" s="6">
        <f t="shared" si="6"/>
        <v>2996.0642750000006</v>
      </c>
      <c r="K19" s="18">
        <f t="shared" si="7"/>
        <v>47760.054575000002</v>
      </c>
      <c r="N19" s="15"/>
    </row>
    <row r="20" spans="1:14" x14ac:dyDescent="0.2">
      <c r="A20" s="33"/>
      <c r="B20" s="36"/>
      <c r="C20" s="6">
        <f t="shared" si="0"/>
        <v>17362.735000000001</v>
      </c>
      <c r="D20" s="6">
        <f t="shared" si="1"/>
        <v>239.16</v>
      </c>
      <c r="E20" s="12">
        <v>15</v>
      </c>
      <c r="F20" s="6">
        <f t="shared" si="8"/>
        <v>18070.129999999997</v>
      </c>
      <c r="G20" s="6">
        <f t="shared" si="3"/>
        <v>35672.025000000001</v>
      </c>
      <c r="H20" s="17">
        <f t="shared" si="4"/>
        <v>35324.770300000004</v>
      </c>
      <c r="I20" s="6">
        <f t="shared" si="5"/>
        <v>9966.09</v>
      </c>
      <c r="J20" s="6">
        <f t="shared" si="6"/>
        <v>3032.1221249999999</v>
      </c>
      <c r="K20" s="18">
        <f t="shared" si="7"/>
        <v>48322.982425000002</v>
      </c>
      <c r="N20" s="15"/>
    </row>
    <row r="21" spans="1:14" x14ac:dyDescent="0.2">
      <c r="A21" s="33"/>
      <c r="B21" s="36"/>
      <c r="C21" s="6">
        <f t="shared" si="0"/>
        <v>17362.735000000001</v>
      </c>
      <c r="D21" s="6">
        <f t="shared" si="1"/>
        <v>239.16</v>
      </c>
      <c r="E21" s="12">
        <v>16</v>
      </c>
      <c r="F21" s="6">
        <f t="shared" si="8"/>
        <v>18494.339999999997</v>
      </c>
      <c r="G21" s="6">
        <f t="shared" si="3"/>
        <v>36096.235000000001</v>
      </c>
      <c r="H21" s="17">
        <f t="shared" si="4"/>
        <v>35748.980299999996</v>
      </c>
      <c r="I21" s="6">
        <f t="shared" si="5"/>
        <v>10068.75</v>
      </c>
      <c r="J21" s="6">
        <f t="shared" si="6"/>
        <v>3068.1799750000005</v>
      </c>
      <c r="K21" s="18">
        <f t="shared" si="7"/>
        <v>48885.910274999995</v>
      </c>
      <c r="N21" s="15"/>
    </row>
    <row r="22" spans="1:14" x14ac:dyDescent="0.2">
      <c r="A22" s="33"/>
      <c r="B22" s="36"/>
      <c r="C22" s="6">
        <f t="shared" si="0"/>
        <v>17362.735000000001</v>
      </c>
      <c r="D22" s="6">
        <f t="shared" si="1"/>
        <v>239.16</v>
      </c>
      <c r="E22" s="12">
        <v>17</v>
      </c>
      <c r="F22" s="6">
        <f t="shared" si="8"/>
        <v>18918.549999999996</v>
      </c>
      <c r="G22" s="6">
        <f t="shared" si="3"/>
        <v>36520.445</v>
      </c>
      <c r="H22" s="17">
        <f t="shared" si="4"/>
        <v>36173.190300000002</v>
      </c>
      <c r="I22" s="6">
        <f t="shared" si="5"/>
        <v>10171.41</v>
      </c>
      <c r="J22" s="6">
        <f t="shared" si="6"/>
        <v>3104.2378249999997</v>
      </c>
      <c r="K22" s="18">
        <f t="shared" si="7"/>
        <v>49448.838125000002</v>
      </c>
      <c r="N22" s="15"/>
    </row>
    <row r="23" spans="1:14" x14ac:dyDescent="0.2">
      <c r="A23" s="33"/>
      <c r="B23" s="36"/>
      <c r="C23" s="6">
        <f t="shared" si="0"/>
        <v>17362.735000000001</v>
      </c>
      <c r="D23" s="6">
        <f t="shared" si="1"/>
        <v>239.16</v>
      </c>
      <c r="E23" s="12">
        <v>18</v>
      </c>
      <c r="F23" s="6">
        <f t="shared" si="8"/>
        <v>19342.759999999995</v>
      </c>
      <c r="G23" s="6">
        <f t="shared" si="3"/>
        <v>36944.654999999999</v>
      </c>
      <c r="H23" s="17">
        <f t="shared" si="4"/>
        <v>36597.400299999994</v>
      </c>
      <c r="I23" s="6">
        <f t="shared" si="5"/>
        <v>10274.06</v>
      </c>
      <c r="J23" s="6">
        <f t="shared" si="6"/>
        <v>3140.2956750000003</v>
      </c>
      <c r="K23" s="18">
        <f t="shared" si="7"/>
        <v>50011.755974999993</v>
      </c>
      <c r="N23" s="15"/>
    </row>
    <row r="24" spans="1:14" x14ac:dyDescent="0.2">
      <c r="A24" s="33"/>
      <c r="B24" s="36"/>
      <c r="C24" s="6">
        <f t="shared" si="0"/>
        <v>17362.735000000001</v>
      </c>
      <c r="D24" s="6">
        <f t="shared" si="1"/>
        <v>239.16</v>
      </c>
      <c r="E24" s="12">
        <v>19</v>
      </c>
      <c r="F24" s="6">
        <f t="shared" si="8"/>
        <v>19766.969999999994</v>
      </c>
      <c r="G24" s="6">
        <f t="shared" si="3"/>
        <v>37368.864999999998</v>
      </c>
      <c r="H24" s="17">
        <f t="shared" si="4"/>
        <v>37021.6103</v>
      </c>
      <c r="I24" s="6">
        <f t="shared" si="5"/>
        <v>10376.719999999999</v>
      </c>
      <c r="J24" s="6">
        <f t="shared" si="6"/>
        <v>3176.3535249999995</v>
      </c>
      <c r="K24" s="18">
        <f t="shared" si="7"/>
        <v>50574.683825</v>
      </c>
      <c r="N24" s="15"/>
    </row>
    <row r="25" spans="1:14" ht="13.5" thickBot="1" x14ac:dyDescent="0.25">
      <c r="A25" s="34"/>
      <c r="B25" s="37"/>
      <c r="C25" s="19">
        <f t="shared" si="0"/>
        <v>17362.735000000001</v>
      </c>
      <c r="D25" s="19">
        <f t="shared" si="1"/>
        <v>239.16</v>
      </c>
      <c r="E25" s="20">
        <v>20</v>
      </c>
      <c r="F25" s="19">
        <f t="shared" si="8"/>
        <v>20191.179999999993</v>
      </c>
      <c r="G25" s="19">
        <f t="shared" si="3"/>
        <v>37793.074999999997</v>
      </c>
      <c r="H25" s="21">
        <f t="shared" si="4"/>
        <v>37445.820299999992</v>
      </c>
      <c r="I25" s="19">
        <f t="shared" si="5"/>
        <v>10479.379999999999</v>
      </c>
      <c r="J25" s="19">
        <f t="shared" si="6"/>
        <v>3212.4113750000001</v>
      </c>
      <c r="K25" s="22">
        <f t="shared" si="7"/>
        <v>51137.611674999993</v>
      </c>
      <c r="N25" s="15"/>
    </row>
    <row r="26" spans="1:14" x14ac:dyDescent="0.2">
      <c r="A26" s="2"/>
      <c r="B26" s="2"/>
      <c r="C26" s="2"/>
      <c r="D26" s="2"/>
      <c r="E26" s="3"/>
      <c r="F26" s="2"/>
      <c r="G26" s="2"/>
      <c r="H26" s="2"/>
      <c r="I26" s="2"/>
      <c r="J26" s="2"/>
      <c r="K26" s="2"/>
    </row>
    <row r="27" spans="1:14" x14ac:dyDescent="0.2">
      <c r="A27" s="2"/>
      <c r="B27" s="2"/>
      <c r="C27" s="2"/>
      <c r="D27" s="2"/>
      <c r="E27" s="3"/>
      <c r="F27" s="2"/>
      <c r="G27" s="2"/>
      <c r="H27" s="2"/>
      <c r="I27" s="2"/>
      <c r="J27" s="2"/>
      <c r="K27" s="2"/>
    </row>
    <row r="28" spans="1:14" x14ac:dyDescent="0.2">
      <c r="F28" s="8" t="s">
        <v>4</v>
      </c>
    </row>
    <row r="29" spans="1:14" x14ac:dyDescent="0.2">
      <c r="F29" s="8" t="s">
        <v>5</v>
      </c>
      <c r="G29" s="4">
        <v>0.24199999999999999</v>
      </c>
      <c r="H29" s="1" t="s">
        <v>6</v>
      </c>
    </row>
    <row r="30" spans="1:14" x14ac:dyDescent="0.2">
      <c r="F30" s="8" t="s">
        <v>7</v>
      </c>
      <c r="G30" s="4">
        <v>7.6799999999999993E-2</v>
      </c>
      <c r="H30" s="1" t="s">
        <v>8</v>
      </c>
    </row>
    <row r="31" spans="1:14" x14ac:dyDescent="0.2">
      <c r="F31" s="8" t="s">
        <v>9</v>
      </c>
      <c r="G31" s="4">
        <v>8.5000000000000006E-2</v>
      </c>
      <c r="H31" s="1" t="s">
        <v>6</v>
      </c>
    </row>
    <row r="32" spans="1:14" x14ac:dyDescent="0.2">
      <c r="B32" s="5"/>
      <c r="C32" s="5"/>
      <c r="D32" s="5"/>
      <c r="E32" s="5"/>
      <c r="F32" s="9" t="s">
        <v>10</v>
      </c>
      <c r="G32" s="4">
        <v>4.36E-2</v>
      </c>
      <c r="H32" s="1" t="s">
        <v>8</v>
      </c>
      <c r="I32" s="5"/>
      <c r="J32" s="5"/>
      <c r="K32" s="4"/>
      <c r="L32" s="4"/>
    </row>
  </sheetData>
  <mergeCells count="2">
    <mergeCell ref="A5:A25"/>
    <mergeCell ref="B5:B25"/>
  </mergeCells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20B39-2C00-44EF-8D98-3A463FF7F2B2}">
  <dimension ref="A1:M37"/>
  <sheetViews>
    <sheetView tabSelected="1" workbookViewId="0">
      <selection activeCell="N13" sqref="N13"/>
    </sheetView>
  </sheetViews>
  <sheetFormatPr defaultRowHeight="12.75" x14ac:dyDescent="0.2"/>
  <cols>
    <col min="1" max="1" width="16.42578125" style="1" customWidth="1"/>
    <col min="2" max="2" width="15.42578125" style="1" customWidth="1"/>
    <col min="3" max="3" width="16.28515625" style="1" customWidth="1"/>
    <col min="4" max="4" width="16" style="1" customWidth="1"/>
    <col min="5" max="7" width="14.140625" style="1" customWidth="1"/>
    <col min="8" max="8" width="14.5703125" style="1" customWidth="1"/>
    <col min="9" max="9" width="12.42578125" style="1" customWidth="1"/>
    <col min="10" max="10" width="11.7109375" style="1" customWidth="1"/>
    <col min="11" max="12" width="11" style="1" customWidth="1"/>
    <col min="13" max="13" width="13" style="1" customWidth="1"/>
  </cols>
  <sheetData>
    <row r="1" spans="1:13" ht="15.75" thickBot="1" x14ac:dyDescent="0.25">
      <c r="A1" s="59" t="s">
        <v>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x14ac:dyDescent="0.2">
      <c r="A2" s="62" t="s">
        <v>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x14ac:dyDescent="0.2">
      <c r="A3" s="5"/>
      <c r="B3" s="5"/>
      <c r="C3" s="5"/>
      <c r="D3" s="5"/>
      <c r="E3" s="5"/>
      <c r="F3" s="56"/>
      <c r="G3" s="5"/>
      <c r="H3" s="5"/>
      <c r="I3" s="5"/>
      <c r="J3" s="5"/>
      <c r="K3" s="5"/>
      <c r="L3" s="5"/>
      <c r="M3" s="5"/>
    </row>
    <row r="4" spans="1:13" ht="15.75" thickBot="1" x14ac:dyDescent="0.25">
      <c r="K4" s="42"/>
      <c r="L4" s="42"/>
      <c r="M4" s="44" t="s">
        <v>31</v>
      </c>
    </row>
    <row r="5" spans="1:13" ht="51" x14ac:dyDescent="0.2">
      <c r="A5" s="45" t="s">
        <v>32</v>
      </c>
      <c r="B5" s="47" t="s">
        <v>33</v>
      </c>
      <c r="C5" s="47" t="s">
        <v>34</v>
      </c>
      <c r="D5" s="48" t="s">
        <v>35</v>
      </c>
      <c r="E5" s="63" t="s">
        <v>0</v>
      </c>
      <c r="F5" s="47" t="s">
        <v>36</v>
      </c>
      <c r="G5" s="47" t="s">
        <v>37</v>
      </c>
      <c r="H5" s="47" t="s">
        <v>54</v>
      </c>
      <c r="I5" s="47" t="s">
        <v>55</v>
      </c>
      <c r="J5" s="47" t="s">
        <v>56</v>
      </c>
      <c r="K5" s="47" t="s">
        <v>57</v>
      </c>
      <c r="L5" s="47" t="s">
        <v>39</v>
      </c>
      <c r="M5" s="64" t="s">
        <v>40</v>
      </c>
    </row>
    <row r="6" spans="1:13" ht="13.5" thickBot="1" x14ac:dyDescent="0.25">
      <c r="A6" s="51">
        <v>15221.94</v>
      </c>
      <c r="B6" s="52">
        <f>ROUND(A6/12,2)</f>
        <v>1268.5</v>
      </c>
      <c r="C6" s="52">
        <f>A6+B6</f>
        <v>16490.440000000002</v>
      </c>
      <c r="D6" s="53">
        <f>30*12</f>
        <v>360</v>
      </c>
      <c r="E6" s="54">
        <v>0</v>
      </c>
      <c r="F6" s="19">
        <v>8749.0400000000009</v>
      </c>
      <c r="G6" s="19">
        <f>C6+F6+D6</f>
        <v>25599.480000000003</v>
      </c>
      <c r="H6" s="19">
        <f>((C6)/13.5)-(C6)*0.5%</f>
        <v>1139.0618740740742</v>
      </c>
      <c r="I6" s="19">
        <f>((F6)/13.5)-(F6)*0.5%</f>
        <v>604.33183703703719</v>
      </c>
      <c r="J6" s="19">
        <f>H6+I6</f>
        <v>1743.3937111111113</v>
      </c>
      <c r="K6" s="19">
        <f>G6+J6</f>
        <v>27342.873711111115</v>
      </c>
      <c r="L6" s="19">
        <f>G6*33.663%</f>
        <v>8617.5529524000012</v>
      </c>
      <c r="M6" s="55">
        <f>K6+L6</f>
        <v>35960.426663511113</v>
      </c>
    </row>
    <row r="7" spans="1:13" x14ac:dyDescent="0.2">
      <c r="A7" s="5"/>
      <c r="B7" s="5"/>
      <c r="C7" s="5"/>
      <c r="D7" s="5"/>
      <c r="E7" s="5"/>
      <c r="F7" s="56"/>
      <c r="G7" s="5"/>
      <c r="H7" s="5"/>
      <c r="I7" s="5"/>
      <c r="J7" s="5"/>
      <c r="K7" s="5"/>
      <c r="L7" s="5"/>
      <c r="M7" s="5"/>
    </row>
    <row r="8" spans="1:13" ht="15.75" thickBot="1" x14ac:dyDescent="0.25">
      <c r="K8" s="42"/>
      <c r="L8" s="42"/>
      <c r="M8" s="44" t="s">
        <v>41</v>
      </c>
    </row>
    <row r="9" spans="1:13" ht="51" x14ac:dyDescent="0.2">
      <c r="A9" s="45" t="s">
        <v>32</v>
      </c>
      <c r="B9" s="47" t="s">
        <v>33</v>
      </c>
      <c r="C9" s="47" t="s">
        <v>34</v>
      </c>
      <c r="D9" s="48" t="s">
        <v>35</v>
      </c>
      <c r="E9" s="63" t="s">
        <v>0</v>
      </c>
      <c r="F9" s="47" t="s">
        <v>36</v>
      </c>
      <c r="G9" s="47" t="s">
        <v>37</v>
      </c>
      <c r="H9" s="47" t="s">
        <v>54</v>
      </c>
      <c r="I9" s="47" t="s">
        <v>55</v>
      </c>
      <c r="J9" s="47" t="s">
        <v>56</v>
      </c>
      <c r="K9" s="47" t="s">
        <v>57</v>
      </c>
      <c r="L9" s="47" t="s">
        <v>39</v>
      </c>
      <c r="M9" s="64" t="s">
        <v>40</v>
      </c>
    </row>
    <row r="10" spans="1:13" ht="13.5" thickBot="1" x14ac:dyDescent="0.25">
      <c r="A10" s="51">
        <v>15321.54</v>
      </c>
      <c r="B10" s="52">
        <f>ROUND(A10/12,2)</f>
        <v>1276.8</v>
      </c>
      <c r="C10" s="52">
        <f>A10+B10</f>
        <v>16598.34</v>
      </c>
      <c r="D10" s="53">
        <f>30*12</f>
        <v>360</v>
      </c>
      <c r="E10" s="54">
        <v>0</v>
      </c>
      <c r="F10" s="19">
        <v>8749.0400000000009</v>
      </c>
      <c r="G10" s="19">
        <f>C10+F10+D10</f>
        <v>25707.38</v>
      </c>
      <c r="H10" s="19">
        <f>((C10)/13.5)-(C10)*0.5%</f>
        <v>1146.5149666666666</v>
      </c>
      <c r="I10" s="19">
        <f>((F10)/13.5)-(F10)*0.5%</f>
        <v>604.33183703703719</v>
      </c>
      <c r="J10" s="19">
        <f>H10+I10</f>
        <v>1750.8468037037037</v>
      </c>
      <c r="K10" s="19">
        <f>G10+J10</f>
        <v>27458.226803703707</v>
      </c>
      <c r="L10" s="19">
        <f>G10*33.663%</f>
        <v>8653.8753293999998</v>
      </c>
      <c r="M10" s="55">
        <f>K10+L10</f>
        <v>36112.102133103705</v>
      </c>
    </row>
    <row r="11" spans="1:13" x14ac:dyDescent="0.2">
      <c r="A11" s="5"/>
      <c r="B11" s="5"/>
      <c r="C11" s="5"/>
      <c r="D11" s="5"/>
      <c r="E11" s="5"/>
      <c r="F11" s="56"/>
      <c r="G11" s="5"/>
      <c r="H11" s="5"/>
      <c r="I11" s="5"/>
      <c r="J11" s="5"/>
      <c r="K11" s="5"/>
      <c r="L11" s="5"/>
      <c r="M11" s="5"/>
    </row>
    <row r="12" spans="1:13" ht="15.75" thickBot="1" x14ac:dyDescent="0.25">
      <c r="K12" s="42"/>
      <c r="L12" s="42"/>
      <c r="M12" s="44" t="s">
        <v>42</v>
      </c>
    </row>
    <row r="13" spans="1:13" ht="51" x14ac:dyDescent="0.2">
      <c r="A13" s="45" t="s">
        <v>32</v>
      </c>
      <c r="B13" s="47" t="s">
        <v>33</v>
      </c>
      <c r="C13" s="47" t="s">
        <v>34</v>
      </c>
      <c r="D13" s="48" t="s">
        <v>35</v>
      </c>
      <c r="E13" s="63" t="s">
        <v>0</v>
      </c>
      <c r="F13" s="47" t="s">
        <v>36</v>
      </c>
      <c r="G13" s="47" t="s">
        <v>37</v>
      </c>
      <c r="H13" s="47" t="s">
        <v>54</v>
      </c>
      <c r="I13" s="47" t="s">
        <v>55</v>
      </c>
      <c r="J13" s="47" t="s">
        <v>56</v>
      </c>
      <c r="K13" s="47" t="s">
        <v>57</v>
      </c>
      <c r="L13" s="47" t="s">
        <v>39</v>
      </c>
      <c r="M13" s="64" t="s">
        <v>40</v>
      </c>
    </row>
    <row r="14" spans="1:13" ht="13.5" thickBot="1" x14ac:dyDescent="0.25">
      <c r="A14" s="51">
        <v>15628.74</v>
      </c>
      <c r="B14" s="52">
        <f>ROUND(A14/12,2)</f>
        <v>1302.4000000000001</v>
      </c>
      <c r="C14" s="52">
        <f>A14+B14</f>
        <v>16931.14</v>
      </c>
      <c r="D14" s="53">
        <f>30*12</f>
        <v>360</v>
      </c>
      <c r="E14" s="54">
        <v>0</v>
      </c>
      <c r="F14" s="19">
        <v>8749.0400000000009</v>
      </c>
      <c r="G14" s="19">
        <f>C14+F14+D14</f>
        <v>26040.18</v>
      </c>
      <c r="H14" s="19">
        <f>((C14)/13.5)-(C14)*0.5%</f>
        <v>1169.5028185185186</v>
      </c>
      <c r="I14" s="19">
        <f>((F14)/13.5)-(F14)*0.5%</f>
        <v>604.33183703703719</v>
      </c>
      <c r="J14" s="19">
        <f>H14+I14</f>
        <v>1773.8346555555559</v>
      </c>
      <c r="K14" s="19">
        <f>G14+J14</f>
        <v>27814.014655555555</v>
      </c>
      <c r="L14" s="19">
        <f>G14*33.663%</f>
        <v>8765.9057933999993</v>
      </c>
      <c r="M14" s="55">
        <f>K14+L14</f>
        <v>36579.920448955556</v>
      </c>
    </row>
    <row r="15" spans="1:13" x14ac:dyDescent="0.2">
      <c r="A15" s="5"/>
      <c r="B15" s="5"/>
      <c r="C15" s="5"/>
      <c r="D15" s="5"/>
      <c r="E15" s="5"/>
      <c r="F15" s="56"/>
      <c r="G15" s="5"/>
      <c r="H15" s="5"/>
      <c r="I15" s="5"/>
      <c r="J15" s="5"/>
      <c r="K15" s="5"/>
      <c r="L15" s="5"/>
      <c r="M15" s="5"/>
    </row>
    <row r="16" spans="1:13" ht="15.75" thickBot="1" x14ac:dyDescent="0.25">
      <c r="K16" s="42"/>
      <c r="L16" s="42"/>
      <c r="M16" s="44" t="s">
        <v>43</v>
      </c>
    </row>
    <row r="17" spans="1:13" ht="51" x14ac:dyDescent="0.2">
      <c r="A17" s="45" t="s">
        <v>44</v>
      </c>
      <c r="B17" s="47" t="s">
        <v>33</v>
      </c>
      <c r="C17" s="47" t="s">
        <v>45</v>
      </c>
      <c r="D17" s="48" t="s">
        <v>35</v>
      </c>
      <c r="E17" s="63" t="s">
        <v>0</v>
      </c>
      <c r="F17" s="47" t="s">
        <v>36</v>
      </c>
      <c r="G17" s="47" t="s">
        <v>37</v>
      </c>
      <c r="H17" s="47" t="s">
        <v>54</v>
      </c>
      <c r="I17" s="47" t="s">
        <v>55</v>
      </c>
      <c r="J17" s="47" t="s">
        <v>56</v>
      </c>
      <c r="K17" s="47" t="s">
        <v>57</v>
      </c>
      <c r="L17" s="47" t="s">
        <v>39</v>
      </c>
      <c r="M17" s="64" t="s">
        <v>40</v>
      </c>
    </row>
    <row r="18" spans="1:13" ht="13.5" thickBot="1" x14ac:dyDescent="0.25">
      <c r="A18" s="51">
        <f>15628.74+3.91*12</f>
        <v>15675.66</v>
      </c>
      <c r="B18" s="52">
        <f>ROUND(A18/12,2)</f>
        <v>1306.31</v>
      </c>
      <c r="C18" s="52">
        <f>A18+B18</f>
        <v>16981.97</v>
      </c>
      <c r="D18" s="53">
        <f>30*12</f>
        <v>360</v>
      </c>
      <c r="E18" s="54">
        <v>0</v>
      </c>
      <c r="F18" s="19">
        <v>8749.0400000000009</v>
      </c>
      <c r="G18" s="19">
        <f>C18+F18+D18</f>
        <v>26091.010000000002</v>
      </c>
      <c r="H18" s="19">
        <f>((C18)/13.5)-(C18)*0.5%</f>
        <v>1173.0138537037037</v>
      </c>
      <c r="I18" s="19">
        <f>((F18)/13.5)-(F18)*0.5%</f>
        <v>604.33183703703719</v>
      </c>
      <c r="J18" s="19">
        <f>H18+I18</f>
        <v>1777.3456907407408</v>
      </c>
      <c r="K18" s="19">
        <f>G18+J18</f>
        <v>27868.355690740744</v>
      </c>
      <c r="L18" s="19">
        <f>G18*33.663%</f>
        <v>8783.0166963000011</v>
      </c>
      <c r="M18" s="55">
        <f>K18+L18</f>
        <v>36651.372387040741</v>
      </c>
    </row>
    <row r="19" spans="1:13" x14ac:dyDescent="0.2">
      <c r="A19" s="5"/>
      <c r="B19" s="5"/>
      <c r="C19" s="5"/>
      <c r="D19" s="5"/>
      <c r="E19" s="5"/>
      <c r="F19" s="56"/>
      <c r="G19" s="5"/>
      <c r="H19" s="5"/>
      <c r="I19" s="5"/>
      <c r="J19" s="5"/>
      <c r="K19" s="5"/>
      <c r="L19" s="5"/>
      <c r="M19" s="5"/>
    </row>
    <row r="20" spans="1:13" ht="15.75" thickBot="1" x14ac:dyDescent="0.25">
      <c r="K20" s="42"/>
      <c r="L20" s="42"/>
      <c r="M20" s="44" t="s">
        <v>46</v>
      </c>
    </row>
    <row r="21" spans="1:13" ht="51" x14ac:dyDescent="0.2">
      <c r="A21" s="45" t="s">
        <v>44</v>
      </c>
      <c r="B21" s="47" t="s">
        <v>33</v>
      </c>
      <c r="C21" s="47" t="s">
        <v>45</v>
      </c>
      <c r="D21" s="48" t="s">
        <v>35</v>
      </c>
      <c r="E21" s="63" t="s">
        <v>0</v>
      </c>
      <c r="F21" s="47" t="s">
        <v>36</v>
      </c>
      <c r="G21" s="47" t="s">
        <v>37</v>
      </c>
      <c r="H21" s="47" t="s">
        <v>54</v>
      </c>
      <c r="I21" s="47" t="s">
        <v>55</v>
      </c>
      <c r="J21" s="47" t="s">
        <v>56</v>
      </c>
      <c r="K21" s="47" t="s">
        <v>57</v>
      </c>
      <c r="L21" s="47" t="s">
        <v>39</v>
      </c>
      <c r="M21" s="64" t="s">
        <v>40</v>
      </c>
    </row>
    <row r="22" spans="1:13" ht="13.5" thickBot="1" x14ac:dyDescent="0.25">
      <c r="A22" s="51">
        <f>15628.74+6.51*12</f>
        <v>15706.86</v>
      </c>
      <c r="B22" s="52">
        <f>ROUND(A22/12,2)</f>
        <v>1308.9100000000001</v>
      </c>
      <c r="C22" s="52">
        <f>A22+B22</f>
        <v>17015.77</v>
      </c>
      <c r="D22" s="53">
        <f>30*12</f>
        <v>360</v>
      </c>
      <c r="E22" s="54">
        <v>0</v>
      </c>
      <c r="F22" s="19">
        <v>8749.0400000000009</v>
      </c>
      <c r="G22" s="19">
        <f>C22+F22+D22</f>
        <v>26124.81</v>
      </c>
      <c r="H22" s="19">
        <f>((C22)/13.5)-(C22)*0.5%</f>
        <v>1175.3485574074073</v>
      </c>
      <c r="I22" s="19">
        <f>((F22)/13.5)-(F22)*0.5%</f>
        <v>604.33183703703719</v>
      </c>
      <c r="J22" s="19">
        <f>H22+I22</f>
        <v>1779.6803944444446</v>
      </c>
      <c r="K22" s="19">
        <f>G22+J22</f>
        <v>27904.490394444445</v>
      </c>
      <c r="L22" s="19">
        <f>G22*33.663%</f>
        <v>8794.3947903000007</v>
      </c>
      <c r="M22" s="55">
        <f>K22+L22</f>
        <v>36698.885184744446</v>
      </c>
    </row>
    <row r="23" spans="1:13" x14ac:dyDescent="0.2">
      <c r="A23" s="5"/>
      <c r="B23" s="5"/>
      <c r="C23" s="5"/>
      <c r="D23" s="5"/>
      <c r="E23" s="5"/>
      <c r="F23" s="56"/>
      <c r="G23" s="5"/>
      <c r="H23" s="5"/>
      <c r="I23" s="5"/>
      <c r="J23" s="5"/>
      <c r="K23" s="5"/>
      <c r="L23" s="5"/>
      <c r="M23" s="5"/>
    </row>
    <row r="24" spans="1:13" ht="15.75" thickBot="1" x14ac:dyDescent="0.25">
      <c r="K24" s="42"/>
      <c r="L24" s="42"/>
      <c r="M24" s="44" t="s">
        <v>47</v>
      </c>
    </row>
    <row r="25" spans="1:13" ht="76.5" x14ac:dyDescent="0.2">
      <c r="A25" s="45" t="s">
        <v>44</v>
      </c>
      <c r="B25" s="47" t="s">
        <v>33</v>
      </c>
      <c r="C25" s="47" t="s">
        <v>45</v>
      </c>
      <c r="D25" s="48" t="s">
        <v>48</v>
      </c>
      <c r="E25" s="63" t="s">
        <v>0</v>
      </c>
      <c r="F25" s="47" t="s">
        <v>36</v>
      </c>
      <c r="G25" s="47" t="s">
        <v>37</v>
      </c>
      <c r="H25" s="47" t="s">
        <v>54</v>
      </c>
      <c r="I25" s="47" t="s">
        <v>55</v>
      </c>
      <c r="J25" s="47" t="s">
        <v>56</v>
      </c>
      <c r="K25" s="47" t="s">
        <v>57</v>
      </c>
      <c r="L25" s="47" t="s">
        <v>39</v>
      </c>
      <c r="M25" s="64" t="s">
        <v>40</v>
      </c>
    </row>
    <row r="26" spans="1:13" ht="13.5" thickBot="1" x14ac:dyDescent="0.25">
      <c r="A26" s="51">
        <f>15628.74+6.51*12</f>
        <v>15706.86</v>
      </c>
      <c r="B26" s="52">
        <f>ROUND(A26/12,2)</f>
        <v>1308.9100000000001</v>
      </c>
      <c r="C26" s="52">
        <f>A26+B26</f>
        <v>17015.77</v>
      </c>
      <c r="D26" s="53">
        <f>30*12+19.54*12</f>
        <v>594.48</v>
      </c>
      <c r="E26" s="54">
        <v>0</v>
      </c>
      <c r="F26" s="19">
        <v>8749.0400000000009</v>
      </c>
      <c r="G26" s="19">
        <f>C26+F26+D26</f>
        <v>26359.29</v>
      </c>
      <c r="H26" s="19">
        <f>((C26)/13.5)-(C26)*0.5%</f>
        <v>1175.3485574074073</v>
      </c>
      <c r="I26" s="19">
        <f>((F26)/13.5)-(F26)*0.5%</f>
        <v>604.33183703703719</v>
      </c>
      <c r="J26" s="19">
        <f>H26+I26</f>
        <v>1779.6803944444446</v>
      </c>
      <c r="K26" s="19">
        <f>G26+J26</f>
        <v>28138.970394444445</v>
      </c>
      <c r="L26" s="19">
        <f>G26*33.663%</f>
        <v>8873.3277926999999</v>
      </c>
      <c r="M26" s="55">
        <f>K26+L26</f>
        <v>37012.298187144443</v>
      </c>
    </row>
    <row r="27" spans="1:13" x14ac:dyDescent="0.2">
      <c r="A27" s="5"/>
      <c r="B27" s="5"/>
      <c r="C27" s="5"/>
      <c r="D27" s="5"/>
      <c r="E27" s="5"/>
      <c r="F27" s="56"/>
      <c r="G27" s="5"/>
      <c r="H27" s="5"/>
      <c r="I27" s="5"/>
      <c r="J27" s="5"/>
      <c r="K27" s="5"/>
      <c r="L27" s="5"/>
      <c r="M27" s="5"/>
    </row>
    <row r="28" spans="1:13" ht="15.75" thickBot="1" x14ac:dyDescent="0.25">
      <c r="K28" s="42"/>
      <c r="L28" s="42"/>
      <c r="M28" s="44" t="s">
        <v>49</v>
      </c>
    </row>
    <row r="29" spans="1:13" ht="51" x14ac:dyDescent="0.2">
      <c r="A29" s="45" t="s">
        <v>44</v>
      </c>
      <c r="B29" s="47" t="s">
        <v>33</v>
      </c>
      <c r="C29" s="47" t="s">
        <v>45</v>
      </c>
      <c r="D29" s="48" t="s">
        <v>24</v>
      </c>
      <c r="E29" s="63" t="s">
        <v>0</v>
      </c>
      <c r="F29" s="47" t="s">
        <v>36</v>
      </c>
      <c r="G29" s="47" t="s">
        <v>37</v>
      </c>
      <c r="H29" s="47" t="s">
        <v>54</v>
      </c>
      <c r="I29" s="47" t="s">
        <v>55</v>
      </c>
      <c r="J29" s="47" t="s">
        <v>56</v>
      </c>
      <c r="K29" s="47" t="s">
        <v>57</v>
      </c>
      <c r="L29" s="47" t="s">
        <v>39</v>
      </c>
      <c r="M29" s="64" t="s">
        <v>40</v>
      </c>
    </row>
    <row r="30" spans="1:13" ht="13.5" thickBot="1" x14ac:dyDescent="0.25">
      <c r="A30" s="51">
        <f>15947.46+6.64*12</f>
        <v>16027.14</v>
      </c>
      <c r="B30" s="52">
        <f>ROUND(A30/12,2)</f>
        <v>1335.6</v>
      </c>
      <c r="C30" s="52">
        <f>A30+B30</f>
        <v>17362.739999999998</v>
      </c>
      <c r="D30" s="53">
        <f>19.93*12</f>
        <v>239.16</v>
      </c>
      <c r="E30" s="54">
        <v>0</v>
      </c>
      <c r="F30" s="19">
        <v>8749.0400000000009</v>
      </c>
      <c r="G30" s="19">
        <f>C30+F30+D30</f>
        <v>26350.94</v>
      </c>
      <c r="H30" s="19">
        <f>((C30)/13.5)-(C30)*0.5%</f>
        <v>1199.3151888888888</v>
      </c>
      <c r="I30" s="19">
        <f>((F30)/13.5)-(F30)*0.5%</f>
        <v>604.33183703703719</v>
      </c>
      <c r="J30" s="19">
        <f>H30+I30</f>
        <v>1803.6470259259258</v>
      </c>
      <c r="K30" s="19">
        <f>G30+J30</f>
        <v>28154.587025925925</v>
      </c>
      <c r="L30" s="19">
        <f>G30*33.663%</f>
        <v>8870.5169321999983</v>
      </c>
      <c r="M30" s="55">
        <f>K30+L30</f>
        <v>37025.103958125925</v>
      </c>
    </row>
    <row r="31" spans="1:13" x14ac:dyDescent="0.2">
      <c r="A31" s="5"/>
      <c r="B31" s="5"/>
      <c r="C31" s="5"/>
      <c r="D31" s="5"/>
      <c r="E31" s="5"/>
      <c r="F31" s="56"/>
      <c r="G31" s="5"/>
      <c r="H31" s="5"/>
      <c r="I31" s="5"/>
      <c r="J31" s="5"/>
      <c r="K31" s="5"/>
      <c r="L31" s="5"/>
      <c r="M31" s="5"/>
    </row>
    <row r="32" spans="1:13" x14ac:dyDescent="0.2">
      <c r="A32" s="1" t="s">
        <v>58</v>
      </c>
      <c r="B32" s="5"/>
      <c r="C32" s="5"/>
      <c r="D32" s="5"/>
      <c r="E32" s="5"/>
      <c r="F32" s="56"/>
      <c r="G32" s="5"/>
      <c r="H32" s="5"/>
      <c r="I32" s="5"/>
      <c r="J32" s="5"/>
      <c r="K32" s="5"/>
      <c r="L32" s="5"/>
      <c r="M32" s="5"/>
    </row>
    <row r="37" spans="12:12" x14ac:dyDescent="0.2">
      <c r="L37" s="15"/>
    </row>
  </sheetData>
  <mergeCells count="2">
    <mergeCell ref="A1:M1"/>
    <mergeCell ref="A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59E62-8E2E-4960-81AC-88F2D05FE333}">
  <dimension ref="A1:J36"/>
  <sheetViews>
    <sheetView workbookViewId="0">
      <selection activeCell="P9" sqref="P9"/>
    </sheetView>
  </sheetViews>
  <sheetFormatPr defaultRowHeight="12.75" x14ac:dyDescent="0.2"/>
  <cols>
    <col min="1" max="1" width="16" style="1" customWidth="1"/>
    <col min="2" max="2" width="17" style="1" customWidth="1"/>
    <col min="3" max="3" width="16" style="1" customWidth="1"/>
    <col min="4" max="4" width="16.42578125" style="1" customWidth="1"/>
    <col min="5" max="5" width="15.7109375" style="1" customWidth="1"/>
    <col min="6" max="6" width="16.140625" style="1" customWidth="1"/>
    <col min="7" max="7" width="13.42578125" style="1" customWidth="1"/>
    <col min="8" max="8" width="14.5703125" style="1" customWidth="1"/>
    <col min="9" max="9" width="14.85546875" style="1" customWidth="1"/>
    <col min="10" max="10" width="12.85546875" style="1" customWidth="1"/>
  </cols>
  <sheetData>
    <row r="1" spans="1:10" ht="15.75" thickBot="1" x14ac:dyDescent="0.25">
      <c r="A1" s="38" t="s">
        <v>29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x14ac:dyDescent="0.2">
      <c r="A2" s="41" t="s">
        <v>30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5" x14ac:dyDescent="0.2">
      <c r="G3" s="42"/>
      <c r="I3" s="43"/>
    </row>
    <row r="4" spans="1:10" ht="13.5" thickBot="1" x14ac:dyDescent="0.25">
      <c r="I4" s="10"/>
      <c r="J4" s="44" t="s">
        <v>31</v>
      </c>
    </row>
    <row r="5" spans="1:10" ht="51" x14ac:dyDescent="0.2">
      <c r="A5" s="45" t="s">
        <v>32</v>
      </c>
      <c r="B5" s="46" t="s">
        <v>33</v>
      </c>
      <c r="C5" s="47" t="s">
        <v>34</v>
      </c>
      <c r="D5" s="48" t="s">
        <v>35</v>
      </c>
      <c r="E5" s="49" t="s">
        <v>0</v>
      </c>
      <c r="F5" s="46" t="s">
        <v>36</v>
      </c>
      <c r="G5" s="46" t="s">
        <v>37</v>
      </c>
      <c r="H5" s="46" t="s">
        <v>38</v>
      </c>
      <c r="I5" s="46" t="s">
        <v>39</v>
      </c>
      <c r="J5" s="50" t="s">
        <v>40</v>
      </c>
    </row>
    <row r="6" spans="1:10" ht="13.5" thickBot="1" x14ac:dyDescent="0.25">
      <c r="A6" s="51">
        <v>15221.94</v>
      </c>
      <c r="B6" s="52">
        <f>ROUND(A6/12,2)</f>
        <v>1268.5</v>
      </c>
      <c r="C6" s="52">
        <f>A6+B6</f>
        <v>16490.440000000002</v>
      </c>
      <c r="D6" s="53">
        <f>30*12</f>
        <v>360</v>
      </c>
      <c r="E6" s="54">
        <v>0</v>
      </c>
      <c r="F6" s="19">
        <v>8749.0400000000009</v>
      </c>
      <c r="G6" s="19">
        <f>C6+D6+F6</f>
        <v>25599.480000000003</v>
      </c>
      <c r="H6" s="19">
        <f>G6-C6*2%</f>
        <v>25269.671200000004</v>
      </c>
      <c r="I6" s="19">
        <f>G6*32.7%+(C6*7.68%)+G6*1.61%</f>
        <v>10049.647380000002</v>
      </c>
      <c r="J6" s="55">
        <f>H6+I6</f>
        <v>35319.318580000006</v>
      </c>
    </row>
    <row r="7" spans="1:10" x14ac:dyDescent="0.2">
      <c r="A7" s="5"/>
      <c r="B7" s="5"/>
      <c r="C7" s="5"/>
      <c r="D7" s="5"/>
      <c r="E7" s="5"/>
      <c r="F7" s="56"/>
      <c r="G7" s="5"/>
      <c r="H7" s="5"/>
      <c r="I7" s="5"/>
      <c r="J7" s="5"/>
    </row>
    <row r="8" spans="1:10" ht="13.5" thickBot="1" x14ac:dyDescent="0.25">
      <c r="I8" s="10"/>
      <c r="J8" s="44" t="s">
        <v>41</v>
      </c>
    </row>
    <row r="9" spans="1:10" ht="51" x14ac:dyDescent="0.2">
      <c r="A9" s="45" t="s">
        <v>32</v>
      </c>
      <c r="B9" s="46" t="s">
        <v>33</v>
      </c>
      <c r="C9" s="47" t="s">
        <v>34</v>
      </c>
      <c r="D9" s="48" t="s">
        <v>35</v>
      </c>
      <c r="E9" s="49" t="s">
        <v>0</v>
      </c>
      <c r="F9" s="46" t="s">
        <v>36</v>
      </c>
      <c r="G9" s="46" t="s">
        <v>37</v>
      </c>
      <c r="H9" s="46" t="s">
        <v>38</v>
      </c>
      <c r="I9" s="46" t="s">
        <v>39</v>
      </c>
      <c r="J9" s="50" t="s">
        <v>40</v>
      </c>
    </row>
    <row r="10" spans="1:10" ht="13.5" thickBot="1" x14ac:dyDescent="0.25">
      <c r="A10" s="51">
        <v>15321.54</v>
      </c>
      <c r="B10" s="52">
        <f>ROUND(A10/12,2)</f>
        <v>1276.8</v>
      </c>
      <c r="C10" s="52">
        <f>A10+B10</f>
        <v>16598.34</v>
      </c>
      <c r="D10" s="53">
        <f>30*12</f>
        <v>360</v>
      </c>
      <c r="E10" s="54">
        <v>0</v>
      </c>
      <c r="F10" s="19">
        <v>8749.0400000000009</v>
      </c>
      <c r="G10" s="19">
        <f>C10+D10+F10</f>
        <v>25707.38</v>
      </c>
      <c r="H10" s="19">
        <f>G10-C10*2%</f>
        <v>25375.413200000003</v>
      </c>
      <c r="I10" s="19">
        <f>G10*32.7%+(C10*7.68%)+G10*1.61%</f>
        <v>10094.954589999999</v>
      </c>
      <c r="J10" s="55">
        <f>H10+I10</f>
        <v>35470.367790000004</v>
      </c>
    </row>
    <row r="11" spans="1:10" x14ac:dyDescent="0.2">
      <c r="A11" s="5"/>
      <c r="B11" s="5"/>
      <c r="C11" s="5"/>
      <c r="D11" s="5"/>
      <c r="E11" s="5"/>
      <c r="F11" s="56"/>
      <c r="G11" s="5"/>
      <c r="H11" s="5"/>
      <c r="I11" s="5"/>
      <c r="J11" s="5"/>
    </row>
    <row r="12" spans="1:10" ht="13.5" thickBot="1" x14ac:dyDescent="0.25">
      <c r="I12" s="10"/>
      <c r="J12" s="44" t="s">
        <v>42</v>
      </c>
    </row>
    <row r="13" spans="1:10" ht="51" x14ac:dyDescent="0.2">
      <c r="A13" s="45" t="s">
        <v>32</v>
      </c>
      <c r="B13" s="46" t="s">
        <v>33</v>
      </c>
      <c r="C13" s="47" t="s">
        <v>34</v>
      </c>
      <c r="D13" s="48" t="s">
        <v>35</v>
      </c>
      <c r="E13" s="49" t="s">
        <v>0</v>
      </c>
      <c r="F13" s="46" t="s">
        <v>36</v>
      </c>
      <c r="G13" s="46" t="s">
        <v>37</v>
      </c>
      <c r="H13" s="46" t="s">
        <v>38</v>
      </c>
      <c r="I13" s="46" t="s">
        <v>39</v>
      </c>
      <c r="J13" s="50" t="s">
        <v>40</v>
      </c>
    </row>
    <row r="14" spans="1:10" ht="13.5" thickBot="1" x14ac:dyDescent="0.25">
      <c r="A14" s="51">
        <v>15628.74</v>
      </c>
      <c r="B14" s="52">
        <f>ROUND(A14/12,2)</f>
        <v>1302.4000000000001</v>
      </c>
      <c r="C14" s="52">
        <f>A14+B14</f>
        <v>16931.14</v>
      </c>
      <c r="D14" s="53">
        <f>30*12</f>
        <v>360</v>
      </c>
      <c r="E14" s="54">
        <v>0</v>
      </c>
      <c r="F14" s="19">
        <v>8749.0400000000009</v>
      </c>
      <c r="G14" s="19">
        <f>C14+D14+F14</f>
        <v>26040.18</v>
      </c>
      <c r="H14" s="19">
        <f>G14-C14*2%</f>
        <v>25701.557199999999</v>
      </c>
      <c r="I14" s="19">
        <f>G14*32.7%+(C14*7.68%)+G14*1.61%</f>
        <v>10234.69731</v>
      </c>
      <c r="J14" s="55">
        <f>H14+I14</f>
        <v>35936.254509999999</v>
      </c>
    </row>
    <row r="15" spans="1:10" x14ac:dyDescent="0.2">
      <c r="A15" s="5"/>
      <c r="B15" s="5"/>
      <c r="C15" s="5"/>
      <c r="D15" s="5"/>
      <c r="E15" s="5"/>
      <c r="F15" s="56"/>
      <c r="G15" s="5"/>
      <c r="H15" s="5"/>
      <c r="I15" s="5"/>
      <c r="J15" s="5"/>
    </row>
    <row r="16" spans="1:10" ht="13.5" thickBot="1" x14ac:dyDescent="0.25">
      <c r="I16" s="10"/>
      <c r="J16" s="44" t="s">
        <v>43</v>
      </c>
    </row>
    <row r="17" spans="1:10" ht="51" x14ac:dyDescent="0.2">
      <c r="A17" s="45" t="s">
        <v>44</v>
      </c>
      <c r="B17" s="46" t="s">
        <v>33</v>
      </c>
      <c r="C17" s="47" t="s">
        <v>45</v>
      </c>
      <c r="D17" s="48" t="s">
        <v>35</v>
      </c>
      <c r="E17" s="49" t="s">
        <v>0</v>
      </c>
      <c r="F17" s="46" t="s">
        <v>36</v>
      </c>
      <c r="G17" s="46" t="s">
        <v>37</v>
      </c>
      <c r="H17" s="46" t="s">
        <v>38</v>
      </c>
      <c r="I17" s="46" t="s">
        <v>39</v>
      </c>
      <c r="J17" s="50" t="s">
        <v>40</v>
      </c>
    </row>
    <row r="18" spans="1:10" ht="13.5" thickBot="1" x14ac:dyDescent="0.25">
      <c r="A18" s="51">
        <f>15628.74+3.91*12</f>
        <v>15675.66</v>
      </c>
      <c r="B18" s="52">
        <f>ROUND(A18/12,2)</f>
        <v>1306.31</v>
      </c>
      <c r="C18" s="52">
        <f>A18+B18</f>
        <v>16981.97</v>
      </c>
      <c r="D18" s="53">
        <f>30*12</f>
        <v>360</v>
      </c>
      <c r="E18" s="54">
        <v>0</v>
      </c>
      <c r="F18" s="19">
        <v>8749.0400000000009</v>
      </c>
      <c r="G18" s="19">
        <f>C18+D18+F18</f>
        <v>26091.010000000002</v>
      </c>
      <c r="H18" s="19">
        <f>G18-C18*2%</f>
        <v>25751.370600000002</v>
      </c>
      <c r="I18" s="19">
        <f>G18*32.7%+(C18*7.68%)+G18*1.61%</f>
        <v>10256.040827000001</v>
      </c>
      <c r="J18" s="55">
        <f>H18+I18</f>
        <v>36007.411426999999</v>
      </c>
    </row>
    <row r="19" spans="1:10" x14ac:dyDescent="0.2">
      <c r="A19" s="5"/>
      <c r="B19" s="5"/>
      <c r="C19" s="5"/>
      <c r="D19" s="5"/>
      <c r="E19" s="5"/>
      <c r="F19" s="56"/>
      <c r="G19" s="5"/>
      <c r="H19" s="5"/>
      <c r="I19" s="5"/>
      <c r="J19" s="5"/>
    </row>
    <row r="20" spans="1:10" ht="13.5" thickBot="1" x14ac:dyDescent="0.25">
      <c r="I20" s="10"/>
      <c r="J20" s="44" t="s">
        <v>46</v>
      </c>
    </row>
    <row r="21" spans="1:10" ht="51" x14ac:dyDescent="0.2">
      <c r="A21" s="45" t="s">
        <v>44</v>
      </c>
      <c r="B21" s="46" t="s">
        <v>33</v>
      </c>
      <c r="C21" s="47" t="s">
        <v>45</v>
      </c>
      <c r="D21" s="48" t="s">
        <v>35</v>
      </c>
      <c r="E21" s="49" t="s">
        <v>0</v>
      </c>
      <c r="F21" s="46" t="s">
        <v>36</v>
      </c>
      <c r="G21" s="46" t="s">
        <v>37</v>
      </c>
      <c r="H21" s="46" t="s">
        <v>38</v>
      </c>
      <c r="I21" s="46" t="s">
        <v>39</v>
      </c>
      <c r="J21" s="50" t="s">
        <v>40</v>
      </c>
    </row>
    <row r="22" spans="1:10" ht="13.5" thickBot="1" x14ac:dyDescent="0.25">
      <c r="A22" s="51">
        <f>15628.74+6.51*12</f>
        <v>15706.86</v>
      </c>
      <c r="B22" s="52">
        <f>ROUND(A22/12,2)</f>
        <v>1308.9100000000001</v>
      </c>
      <c r="C22" s="52">
        <f>A22+B22</f>
        <v>17015.77</v>
      </c>
      <c r="D22" s="53">
        <f>30*12</f>
        <v>360</v>
      </c>
      <c r="E22" s="54">
        <v>0</v>
      </c>
      <c r="F22" s="19">
        <v>8749.0400000000009</v>
      </c>
      <c r="G22" s="19">
        <f>C22+D22+F22</f>
        <v>26124.81</v>
      </c>
      <c r="H22" s="19">
        <f>G22-C22*2%</f>
        <v>25784.494600000002</v>
      </c>
      <c r="I22" s="19">
        <f>G22*32.7%+(C22*7.68%)+G22*1.61%</f>
        <v>10270.233447000002</v>
      </c>
      <c r="J22" s="55">
        <f>H22+I22</f>
        <v>36054.728047000004</v>
      </c>
    </row>
    <row r="23" spans="1:10" x14ac:dyDescent="0.2">
      <c r="A23" s="5"/>
      <c r="B23" s="5"/>
      <c r="C23" s="5"/>
      <c r="D23" s="5"/>
      <c r="E23" s="5"/>
      <c r="F23" s="56"/>
      <c r="G23" s="5"/>
      <c r="H23" s="5"/>
      <c r="I23" s="5"/>
      <c r="J23" s="5"/>
    </row>
    <row r="24" spans="1:10" ht="13.5" thickBot="1" x14ac:dyDescent="0.25">
      <c r="I24" s="10"/>
      <c r="J24" s="44" t="s">
        <v>47</v>
      </c>
    </row>
    <row r="25" spans="1:10" ht="76.5" x14ac:dyDescent="0.2">
      <c r="A25" s="45" t="s">
        <v>44</v>
      </c>
      <c r="B25" s="46" t="s">
        <v>33</v>
      </c>
      <c r="C25" s="47" t="s">
        <v>45</v>
      </c>
      <c r="D25" s="48" t="s">
        <v>48</v>
      </c>
      <c r="E25" s="49" t="s">
        <v>0</v>
      </c>
      <c r="F25" s="46" t="s">
        <v>36</v>
      </c>
      <c r="G25" s="46" t="s">
        <v>37</v>
      </c>
      <c r="H25" s="46" t="s">
        <v>38</v>
      </c>
      <c r="I25" s="46" t="s">
        <v>39</v>
      </c>
      <c r="J25" s="50" t="s">
        <v>40</v>
      </c>
    </row>
    <row r="26" spans="1:10" ht="13.5" thickBot="1" x14ac:dyDescent="0.25">
      <c r="A26" s="51">
        <f>15628.74+6.51*12</f>
        <v>15706.86</v>
      </c>
      <c r="B26" s="52">
        <f>ROUND(A26/12,2)</f>
        <v>1308.9100000000001</v>
      </c>
      <c r="C26" s="52">
        <f>A26+B26</f>
        <v>17015.77</v>
      </c>
      <c r="D26" s="53">
        <f>30*12+19.54*12</f>
        <v>594.48</v>
      </c>
      <c r="E26" s="54">
        <v>0</v>
      </c>
      <c r="F26" s="19">
        <v>8749.0400000000009</v>
      </c>
      <c r="G26" s="19">
        <f>C26+D26+F26</f>
        <v>26359.29</v>
      </c>
      <c r="H26" s="19">
        <f>G26-C26*2%</f>
        <v>26018.974600000001</v>
      </c>
      <c r="I26" s="19">
        <f>G26*32.7%+(C26*7.68%)+G26*1.61%</f>
        <v>10350.683535</v>
      </c>
      <c r="J26" s="55">
        <f>H26+I26</f>
        <v>36369.658135000005</v>
      </c>
    </row>
    <row r="27" spans="1:10" x14ac:dyDescent="0.2">
      <c r="A27" s="5"/>
      <c r="B27" s="5"/>
      <c r="C27" s="5"/>
      <c r="D27" s="5"/>
      <c r="E27" s="5"/>
      <c r="F27" s="56"/>
      <c r="G27" s="5"/>
      <c r="H27" s="5"/>
      <c r="I27" s="5"/>
      <c r="J27" s="5"/>
    </row>
    <row r="28" spans="1:10" ht="13.5" thickBot="1" x14ac:dyDescent="0.25">
      <c r="I28" s="10"/>
      <c r="J28" s="44" t="s">
        <v>49</v>
      </c>
    </row>
    <row r="29" spans="1:10" ht="51" x14ac:dyDescent="0.2">
      <c r="A29" s="45" t="s">
        <v>44</v>
      </c>
      <c r="B29" s="46" t="s">
        <v>33</v>
      </c>
      <c r="C29" s="47" t="s">
        <v>45</v>
      </c>
      <c r="D29" s="48" t="s">
        <v>24</v>
      </c>
      <c r="E29" s="49" t="s">
        <v>0</v>
      </c>
      <c r="F29" s="46" t="s">
        <v>36</v>
      </c>
      <c r="G29" s="46" t="s">
        <v>37</v>
      </c>
      <c r="H29" s="46" t="s">
        <v>38</v>
      </c>
      <c r="I29" s="46" t="s">
        <v>39</v>
      </c>
      <c r="J29" s="50" t="s">
        <v>40</v>
      </c>
    </row>
    <row r="30" spans="1:10" ht="13.5" thickBot="1" x14ac:dyDescent="0.25">
      <c r="A30" s="51">
        <f>15947.46+6.64*12</f>
        <v>16027.14</v>
      </c>
      <c r="B30" s="52">
        <f>ROUND(A30/12,2)</f>
        <v>1335.6</v>
      </c>
      <c r="C30" s="52">
        <f>A30+B30</f>
        <v>17362.739999999998</v>
      </c>
      <c r="D30" s="53">
        <f>19.93*12</f>
        <v>239.16</v>
      </c>
      <c r="E30" s="54">
        <v>0</v>
      </c>
      <c r="F30" s="19">
        <v>8749.0400000000009</v>
      </c>
      <c r="G30" s="19">
        <f>C30+D30+F30</f>
        <v>26350.94</v>
      </c>
      <c r="H30" s="19">
        <f>G30-C30*2%</f>
        <v>26003.6852</v>
      </c>
      <c r="I30" s="19">
        <f>G30*32.7%+(C30*7.68%)+G30*1.61%</f>
        <v>10374.465945999998</v>
      </c>
      <c r="J30" s="55">
        <f>H30+I30</f>
        <v>36378.151145999997</v>
      </c>
    </row>
    <row r="31" spans="1:10" x14ac:dyDescent="0.2">
      <c r="A31" s="5"/>
      <c r="B31" s="5"/>
      <c r="C31" s="5"/>
      <c r="D31" s="5"/>
      <c r="E31" s="5"/>
      <c r="F31" s="56"/>
      <c r="G31" s="5"/>
      <c r="H31" s="5"/>
      <c r="I31" s="5"/>
      <c r="J31" s="5"/>
    </row>
    <row r="32" spans="1:10" x14ac:dyDescent="0.2">
      <c r="A32" s="1" t="s">
        <v>50</v>
      </c>
      <c r="G32" s="5"/>
      <c r="H32" s="5"/>
      <c r="I32" s="5"/>
      <c r="J32" s="5"/>
    </row>
    <row r="33" spans="1:6" x14ac:dyDescent="0.2">
      <c r="A33" s="1" t="s">
        <v>5</v>
      </c>
      <c r="D33" s="4"/>
      <c r="E33" s="4">
        <v>0.24199999999999999</v>
      </c>
      <c r="F33" s="1" t="s">
        <v>6</v>
      </c>
    </row>
    <row r="34" spans="1:6" x14ac:dyDescent="0.2">
      <c r="A34" s="1" t="s">
        <v>7</v>
      </c>
      <c r="E34" s="4">
        <v>7.6799999999999993E-2</v>
      </c>
      <c r="F34" s="1" t="s">
        <v>51</v>
      </c>
    </row>
    <row r="35" spans="1:6" x14ac:dyDescent="0.2">
      <c r="A35" s="1" t="s">
        <v>9</v>
      </c>
      <c r="E35" s="4">
        <v>8.5000000000000006E-2</v>
      </c>
      <c r="F35" s="1" t="s">
        <v>6</v>
      </c>
    </row>
    <row r="36" spans="1:6" x14ac:dyDescent="0.2">
      <c r="A36" s="1" t="s">
        <v>52</v>
      </c>
      <c r="B36" s="57"/>
      <c r="C36" s="5"/>
      <c r="D36" s="5"/>
      <c r="E36" s="58">
        <v>1.61E-2</v>
      </c>
      <c r="F36" s="5" t="s">
        <v>6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CEL T.IND. 2019</vt:lpstr>
      <vt:lpstr>CEL T.IND. 2020</vt:lpstr>
      <vt:lpstr>CEL T.IND. da gen a marzo 2022</vt:lpstr>
      <vt:lpstr>CEL T.IND. da apr a giugno 2022</vt:lpstr>
      <vt:lpstr>CEL T.IND. da luglio a dic 2022</vt:lpstr>
      <vt:lpstr>CEL T.IND. gennaio 2023</vt:lpstr>
      <vt:lpstr>CEL T.IND. da febbraio 2023</vt:lpstr>
      <vt:lpstr>CEL. T.DET. INF.ANNO_INPS</vt:lpstr>
      <vt:lpstr>CEL.T.DET.SUP.ANNO_INPDAP</vt:lpstr>
    </vt:vector>
  </TitlesOfParts>
  <Company>Unifi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Unifi</dc:creator>
  <cp:lastModifiedBy>Claudia Caponi</cp:lastModifiedBy>
  <cp:lastPrinted>2022-06-15T10:05:33Z</cp:lastPrinted>
  <dcterms:created xsi:type="dcterms:W3CDTF">2010-06-16T09:13:00Z</dcterms:created>
  <dcterms:modified xsi:type="dcterms:W3CDTF">2023-02-01T12:18:44Z</dcterms:modified>
</cp:coreProperties>
</file>