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"/>
    </mc:Choice>
  </mc:AlternateContent>
  <xr:revisionPtr revIDLastSave="0" documentId="13_ncr:1_{13D652A9-D76E-4781-8832-55A3073130AA}" xr6:coauthVersionLast="47" xr6:coauthVersionMax="47" xr10:uidLastSave="{00000000-0000-0000-0000-000000000000}"/>
  <bookViews>
    <workbookView xWindow="2340" yWindow="0" windowWidth="14400" windowHeight="15480" xr2:uid="{00000000-000D-0000-FFFF-FFFF00000000}"/>
  </bookViews>
  <sheets>
    <sheet name="NT FinDiv 100%" sheetId="12" r:id="rId1"/>
    <sheet name="NT FinDiv 83,33%" sheetId="24" r:id="rId2"/>
    <sheet name="NT FinDiv 66,66%" sheetId="25" r:id="rId3"/>
    <sheet name="NT FinDiv 50%" sheetId="2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6" l="1"/>
  <c r="E19" i="26"/>
  <c r="D19" i="26"/>
  <c r="C19" i="26"/>
  <c r="B19" i="26"/>
  <c r="I18" i="26"/>
  <c r="H18" i="26"/>
  <c r="E18" i="26"/>
  <c r="C18" i="26"/>
  <c r="B18" i="26"/>
  <c r="P17" i="26"/>
  <c r="I17" i="26"/>
  <c r="H17" i="26"/>
  <c r="E17" i="26"/>
  <c r="C17" i="26"/>
  <c r="D17" i="26" s="1"/>
  <c r="B17" i="26"/>
  <c r="I16" i="26"/>
  <c r="H16" i="26"/>
  <c r="E16" i="26"/>
  <c r="C16" i="26"/>
  <c r="B16" i="26"/>
  <c r="D16" i="26" s="1"/>
  <c r="G11" i="26"/>
  <c r="E11" i="26"/>
  <c r="C11" i="26"/>
  <c r="B11" i="26"/>
  <c r="I10" i="26"/>
  <c r="H10" i="26"/>
  <c r="E10" i="26"/>
  <c r="C10" i="26"/>
  <c r="B10" i="26"/>
  <c r="I9" i="26"/>
  <c r="H9" i="26"/>
  <c r="E9" i="26"/>
  <c r="C9" i="26"/>
  <c r="B9" i="26"/>
  <c r="I8" i="26"/>
  <c r="H8" i="26"/>
  <c r="E8" i="26"/>
  <c r="C8" i="26"/>
  <c r="B8" i="26"/>
  <c r="D8" i="26" s="1"/>
  <c r="I7" i="26"/>
  <c r="H7" i="26"/>
  <c r="E7" i="26"/>
  <c r="C7" i="26"/>
  <c r="B7" i="26"/>
  <c r="G19" i="25"/>
  <c r="E19" i="25"/>
  <c r="C19" i="25"/>
  <c r="D19" i="25" s="1"/>
  <c r="B19" i="25"/>
  <c r="I18" i="25"/>
  <c r="H18" i="25"/>
  <c r="E18" i="25"/>
  <c r="C18" i="25"/>
  <c r="B18" i="25"/>
  <c r="P17" i="25"/>
  <c r="I17" i="25"/>
  <c r="H17" i="25"/>
  <c r="E17" i="25"/>
  <c r="C17" i="25"/>
  <c r="B17" i="25"/>
  <c r="I16" i="25"/>
  <c r="H16" i="25"/>
  <c r="E16" i="25"/>
  <c r="C16" i="25"/>
  <c r="B16" i="25"/>
  <c r="G11" i="25"/>
  <c r="E11" i="25"/>
  <c r="C11" i="25"/>
  <c r="D11" i="25" s="1"/>
  <c r="B11" i="25"/>
  <c r="I10" i="25"/>
  <c r="H10" i="25"/>
  <c r="E10" i="25"/>
  <c r="C10" i="25"/>
  <c r="B10" i="25"/>
  <c r="I9" i="25"/>
  <c r="H9" i="25"/>
  <c r="E9" i="25"/>
  <c r="C9" i="25"/>
  <c r="B9" i="25"/>
  <c r="D9" i="25" s="1"/>
  <c r="I8" i="25"/>
  <c r="H8" i="25"/>
  <c r="E8" i="25"/>
  <c r="C8" i="25"/>
  <c r="D8" i="25" s="1"/>
  <c r="B8" i="25"/>
  <c r="I7" i="25"/>
  <c r="H7" i="25"/>
  <c r="E7" i="25"/>
  <c r="C7" i="25"/>
  <c r="D7" i="25" s="1"/>
  <c r="B7" i="25"/>
  <c r="G19" i="24"/>
  <c r="E19" i="24"/>
  <c r="D19" i="24"/>
  <c r="C19" i="24"/>
  <c r="B19" i="24"/>
  <c r="I18" i="24"/>
  <c r="H18" i="24"/>
  <c r="E18" i="24"/>
  <c r="C18" i="24"/>
  <c r="B18" i="24"/>
  <c r="P17" i="24"/>
  <c r="I17" i="24"/>
  <c r="H17" i="24"/>
  <c r="E17" i="24"/>
  <c r="C17" i="24"/>
  <c r="B17" i="24"/>
  <c r="I16" i="24"/>
  <c r="H16" i="24"/>
  <c r="E16" i="24"/>
  <c r="C16" i="24"/>
  <c r="B16" i="24"/>
  <c r="G11" i="24"/>
  <c r="E11" i="24"/>
  <c r="C11" i="24"/>
  <c r="B11" i="24"/>
  <c r="D11" i="24" s="1"/>
  <c r="I10" i="24"/>
  <c r="H10" i="24"/>
  <c r="E10" i="24"/>
  <c r="C10" i="24"/>
  <c r="B10" i="24"/>
  <c r="I9" i="24"/>
  <c r="H9" i="24"/>
  <c r="E9" i="24"/>
  <c r="C9" i="24"/>
  <c r="B9" i="24"/>
  <c r="I8" i="24"/>
  <c r="H8" i="24"/>
  <c r="E8" i="24"/>
  <c r="C8" i="24"/>
  <c r="B8" i="24"/>
  <c r="I7" i="24"/>
  <c r="H7" i="24"/>
  <c r="E7" i="24"/>
  <c r="C7" i="24"/>
  <c r="B7" i="24"/>
  <c r="P17" i="12"/>
  <c r="G19" i="12"/>
  <c r="E19" i="12"/>
  <c r="C19" i="12"/>
  <c r="B19" i="12"/>
  <c r="D19" i="12" s="1"/>
  <c r="I18" i="12"/>
  <c r="H18" i="12"/>
  <c r="E18" i="12"/>
  <c r="C18" i="12"/>
  <c r="B18" i="12"/>
  <c r="I17" i="12"/>
  <c r="H17" i="12"/>
  <c r="E17" i="12"/>
  <c r="C17" i="12"/>
  <c r="B17" i="12"/>
  <c r="I16" i="12"/>
  <c r="H16" i="12"/>
  <c r="E16" i="12"/>
  <c r="C16" i="12"/>
  <c r="B16" i="12"/>
  <c r="C8" i="12"/>
  <c r="C9" i="12"/>
  <c r="C10" i="12"/>
  <c r="C11" i="12"/>
  <c r="C7" i="12"/>
  <c r="G11" i="12"/>
  <c r="E11" i="12"/>
  <c r="B11" i="12"/>
  <c r="I10" i="12"/>
  <c r="H10" i="12"/>
  <c r="E10" i="12"/>
  <c r="B10" i="12"/>
  <c r="I9" i="12"/>
  <c r="H9" i="12"/>
  <c r="E9" i="12"/>
  <c r="B9" i="12"/>
  <c r="I8" i="12"/>
  <c r="H8" i="12"/>
  <c r="E8" i="12"/>
  <c r="B8" i="12"/>
  <c r="I7" i="12"/>
  <c r="H7" i="12"/>
  <c r="E7" i="12"/>
  <c r="B7" i="12"/>
  <c r="F11" i="26" l="1"/>
  <c r="J11" i="26" s="1"/>
  <c r="K11" i="26" s="1"/>
  <c r="M11" i="26" s="1"/>
  <c r="D9" i="26"/>
  <c r="D11" i="26"/>
  <c r="F17" i="26"/>
  <c r="F7" i="26"/>
  <c r="J7" i="26" s="1"/>
  <c r="K7" i="26" s="1"/>
  <c r="M7" i="26" s="1"/>
  <c r="F10" i="26"/>
  <c r="J10" i="26" s="1"/>
  <c r="K10" i="26" s="1"/>
  <c r="D10" i="26"/>
  <c r="D7" i="26"/>
  <c r="F16" i="26"/>
  <c r="J16" i="26" s="1"/>
  <c r="K16" i="26" s="1"/>
  <c r="D18" i="26"/>
  <c r="F18" i="26" s="1"/>
  <c r="F19" i="26"/>
  <c r="J17" i="26"/>
  <c r="K17" i="26" s="1"/>
  <c r="L17" i="26"/>
  <c r="L11" i="26"/>
  <c r="L7" i="26"/>
  <c r="L16" i="26"/>
  <c r="J19" i="26"/>
  <c r="L19" i="26"/>
  <c r="K19" i="26"/>
  <c r="M19" i="26" s="1"/>
  <c r="F9" i="26"/>
  <c r="F8" i="26"/>
  <c r="F8" i="25"/>
  <c r="L8" i="25" s="1"/>
  <c r="D16" i="25"/>
  <c r="F7" i="25"/>
  <c r="D18" i="25"/>
  <c r="F18" i="25" s="1"/>
  <c r="J18" i="25"/>
  <c r="K18" i="25" s="1"/>
  <c r="L18" i="25"/>
  <c r="F11" i="25"/>
  <c r="F19" i="25"/>
  <c r="L7" i="25"/>
  <c r="J7" i="25"/>
  <c r="K7" i="25" s="1"/>
  <c r="M7" i="25" s="1"/>
  <c r="F10" i="25"/>
  <c r="F17" i="25"/>
  <c r="D10" i="25"/>
  <c r="D17" i="25"/>
  <c r="F9" i="25"/>
  <c r="F16" i="25"/>
  <c r="F7" i="24"/>
  <c r="L7" i="24" s="1"/>
  <c r="D9" i="24"/>
  <c r="F9" i="24" s="1"/>
  <c r="F11" i="24"/>
  <c r="D7" i="24"/>
  <c r="D8" i="24"/>
  <c r="F8" i="24" s="1"/>
  <c r="F19" i="24"/>
  <c r="L19" i="24" s="1"/>
  <c r="L11" i="24"/>
  <c r="J11" i="24"/>
  <c r="K11" i="24" s="1"/>
  <c r="M11" i="24" s="1"/>
  <c r="J19" i="24"/>
  <c r="D10" i="24"/>
  <c r="F10" i="24" s="1"/>
  <c r="D17" i="24"/>
  <c r="F17" i="24" s="1"/>
  <c r="D18" i="24"/>
  <c r="F18" i="24" s="1"/>
  <c r="D16" i="24"/>
  <c r="F16" i="24" s="1"/>
  <c r="D16" i="12"/>
  <c r="F16" i="12" s="1"/>
  <c r="D17" i="12"/>
  <c r="F17" i="12" s="1"/>
  <c r="D18" i="12"/>
  <c r="F18" i="12" s="1"/>
  <c r="F19" i="12"/>
  <c r="D8" i="12"/>
  <c r="F8" i="12" s="1"/>
  <c r="J8" i="12" s="1"/>
  <c r="D10" i="12"/>
  <c r="F10" i="12" s="1"/>
  <c r="J10" i="12" s="1"/>
  <c r="D7" i="12"/>
  <c r="F7" i="12" s="1"/>
  <c r="J7" i="12" s="1"/>
  <c r="D9" i="12"/>
  <c r="F9" i="12" s="1"/>
  <c r="J9" i="12" s="1"/>
  <c r="D11" i="12"/>
  <c r="F11" i="12" s="1"/>
  <c r="J11" i="12" s="1"/>
  <c r="M10" i="26" l="1"/>
  <c r="L10" i="26"/>
  <c r="M17" i="26"/>
  <c r="M16" i="26"/>
  <c r="L18" i="26"/>
  <c r="J18" i="26"/>
  <c r="K18" i="26" s="1"/>
  <c r="J9" i="26"/>
  <c r="L9" i="26"/>
  <c r="K9" i="26"/>
  <c r="M9" i="26" s="1"/>
  <c r="K8" i="26"/>
  <c r="M8" i="26" s="1"/>
  <c r="J8" i="26"/>
  <c r="L8" i="26"/>
  <c r="M18" i="25"/>
  <c r="J8" i="25"/>
  <c r="K8" i="25" s="1"/>
  <c r="M8" i="25" s="1"/>
  <c r="L19" i="25"/>
  <c r="J19" i="25"/>
  <c r="K19" i="25" s="1"/>
  <c r="M19" i="25" s="1"/>
  <c r="J16" i="25"/>
  <c r="K16" i="25" s="1"/>
  <c r="L16" i="25"/>
  <c r="L9" i="25"/>
  <c r="J9" i="25"/>
  <c r="K9" i="25" s="1"/>
  <c r="M9" i="25" s="1"/>
  <c r="L11" i="25"/>
  <c r="J11" i="25"/>
  <c r="K11" i="25" s="1"/>
  <c r="M11" i="25" s="1"/>
  <c r="J17" i="25"/>
  <c r="K17" i="25" s="1"/>
  <c r="L17" i="25"/>
  <c r="J10" i="25"/>
  <c r="K10" i="25" s="1"/>
  <c r="L10" i="25"/>
  <c r="K19" i="24"/>
  <c r="M19" i="24" s="1"/>
  <c r="J7" i="24"/>
  <c r="K7" i="24" s="1"/>
  <c r="M7" i="24" s="1"/>
  <c r="J17" i="24"/>
  <c r="K17" i="24" s="1"/>
  <c r="L17" i="24"/>
  <c r="K10" i="24"/>
  <c r="M10" i="24" s="1"/>
  <c r="J10" i="24"/>
  <c r="L10" i="24"/>
  <c r="J16" i="24"/>
  <c r="K16" i="24" s="1"/>
  <c r="L16" i="24"/>
  <c r="L18" i="24"/>
  <c r="J18" i="24"/>
  <c r="K18" i="24" s="1"/>
  <c r="L8" i="24"/>
  <c r="J8" i="24"/>
  <c r="K8" i="24" s="1"/>
  <c r="M8" i="24" s="1"/>
  <c r="J9" i="24"/>
  <c r="K9" i="24" s="1"/>
  <c r="M9" i="24" s="1"/>
  <c r="L9" i="24"/>
  <c r="L17" i="12"/>
  <c r="J17" i="12"/>
  <c r="K17" i="12" s="1"/>
  <c r="M17" i="12" s="1"/>
  <c r="J16" i="12"/>
  <c r="K16" i="12" s="1"/>
  <c r="L16" i="12"/>
  <c r="L18" i="12"/>
  <c r="J18" i="12"/>
  <c r="K18" i="12" s="1"/>
  <c r="J19" i="12"/>
  <c r="K19" i="12" s="1"/>
  <c r="L19" i="12"/>
  <c r="L8" i="12"/>
  <c r="K8" i="12"/>
  <c r="L10" i="12"/>
  <c r="K10" i="12"/>
  <c r="L9" i="12"/>
  <c r="K9" i="12"/>
  <c r="L11" i="12"/>
  <c r="K11" i="12"/>
  <c r="L7" i="12"/>
  <c r="K7" i="12"/>
  <c r="M18" i="26" l="1"/>
  <c r="M10" i="25"/>
  <c r="M16" i="25"/>
  <c r="M17" i="25"/>
  <c r="M16" i="24"/>
  <c r="M18" i="24"/>
  <c r="M17" i="24"/>
  <c r="M19" i="12"/>
  <c r="M16" i="12"/>
  <c r="M7" i="12"/>
  <c r="M9" i="12"/>
  <c r="M18" i="12"/>
  <c r="M10" i="12"/>
  <c r="M8" i="12"/>
  <c r="M11" i="12"/>
</calcChain>
</file>

<file path=xl/sharedStrings.xml><?xml version="1.0" encoding="utf-8"?>
<sst xmlns="http://schemas.openxmlformats.org/spreadsheetml/2006/main" count="188" uniqueCount="31">
  <si>
    <t>totale</t>
  </si>
  <si>
    <t>c1</t>
  </si>
  <si>
    <t>d1</t>
  </si>
  <si>
    <t>ep1</t>
  </si>
  <si>
    <t>TABELLE STIPENDI MENSILI  PERSONALE A TEMPO DETERMINATO</t>
  </si>
  <si>
    <t>IVC</t>
  </si>
  <si>
    <t>indenn. ateneo</t>
  </si>
  <si>
    <t>stip. base con IIS conglobata</t>
  </si>
  <si>
    <t>*</t>
  </si>
  <si>
    <t>oneri= inps 25,07% + enpdep 0,093% + irap 8,50%</t>
  </si>
  <si>
    <t>Valore annuo tabellare</t>
  </si>
  <si>
    <t>13 ma</t>
  </si>
  <si>
    <t>Indennità Accessoria Mensile</t>
  </si>
  <si>
    <t>costo mensile</t>
  </si>
  <si>
    <t>tot.lordo senza oneri</t>
  </si>
  <si>
    <t>Inq</t>
  </si>
  <si>
    <t>tfr</t>
  </si>
  <si>
    <t>oneri *</t>
  </si>
  <si>
    <t>Indennità di Ateneo</t>
  </si>
  <si>
    <t>b1</t>
  </si>
  <si>
    <t>b3</t>
  </si>
  <si>
    <t xml:space="preserve">Retrib. di Posizione e di Risultato (15%) comprensive di 13a </t>
  </si>
  <si>
    <t>Performance Organizzativa e Individuale</t>
  </si>
  <si>
    <t>CCNL 2019/2021 siglato il 18/01/2024 valido dal 01/01/2024 al 30/04/2024</t>
  </si>
  <si>
    <t>IVC per 7,7</t>
  </si>
  <si>
    <t>CCNL 2019/2021 siglato il 18/01/2024 valido dal 01/05/2024</t>
  </si>
  <si>
    <t>Operatori</t>
  </si>
  <si>
    <t>Collaboratori</t>
  </si>
  <si>
    <t>Funzionari</t>
  </si>
  <si>
    <t>Elevate Professionalità</t>
  </si>
  <si>
    <t xml:space="preserve">   COSTI PER PERSONALE su Fondi RICERCA e FIN. DIVERSI INPS (inferiori all'anno)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</si>
</sst>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2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1" fontId="1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41" fontId="4" fillId="0" borderId="0" xfId="3" applyFont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3" fillId="0" borderId="0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41" fontId="6" fillId="0" borderId="0" xfId="3" applyFont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 applyBorder="1"/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1" xfId="4" applyNumberFormat="1" applyFont="1" applyBorder="1" applyAlignment="1">
      <alignment vertical="center"/>
    </xf>
    <xf numFmtId="0" fontId="9" fillId="0" borderId="1" xfId="4" applyFont="1" applyBorder="1" applyAlignment="1">
      <alignment horizontal="center" vertical="center" wrapText="1"/>
    </xf>
    <xf numFmtId="0" fontId="9" fillId="0" borderId="0" xfId="4" applyFont="1" applyAlignment="1">
      <alignment horizontal="right" vertical="center"/>
    </xf>
    <xf numFmtId="0" fontId="4" fillId="0" borderId="1" xfId="4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5">
    <cellStyle name="Migliaia [0]" xfId="1" builtinId="6"/>
    <cellStyle name="Migliaia [0] 2" xfId="3" xr:uid="{849BE1EF-21CB-4DC4-B1D4-374386AD0AC3}"/>
    <cellStyle name="Normale" xfId="0" builtinId="0"/>
    <cellStyle name="Normale 2" xfId="4" xr:uid="{A0FCD0DE-01CB-427A-BC84-81E5EF9FAA62}"/>
    <cellStyle name="Normale 3" xfId="2" xr:uid="{1A7E9D3E-B4DA-43FD-BDD6-2037CA649A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F61-37B3-44E2-92B0-DC822010A680}">
  <sheetPr>
    <pageSetUpPr fitToPage="1"/>
  </sheetPr>
  <dimension ref="A1:S22"/>
  <sheetViews>
    <sheetView tabSelected="1" view="pageBreakPreview" zoomScaleSheetLayoutView="100" workbookViewId="0">
      <selection sqref="A1:J1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9.42578125" style="1" bestFit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9" ht="14.25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M1" s="7"/>
      <c r="N1" s="7"/>
      <c r="O1" s="8"/>
    </row>
    <row r="2" spans="1:19" ht="15" x14ac:dyDescent="0.2">
      <c r="A2" s="9"/>
      <c r="B2" s="6" t="s">
        <v>4</v>
      </c>
      <c r="C2" s="6"/>
      <c r="D2" s="6"/>
      <c r="E2" s="6"/>
      <c r="F2" s="6"/>
      <c r="G2" s="6"/>
      <c r="H2" s="6"/>
      <c r="I2" s="6"/>
      <c r="J2" s="6"/>
      <c r="K2" s="8"/>
      <c r="L2" s="8"/>
      <c r="M2" s="37">
        <v>1</v>
      </c>
      <c r="N2" s="10"/>
      <c r="O2" s="8"/>
      <c r="P2" s="8"/>
      <c r="Q2" s="8"/>
    </row>
    <row r="3" spans="1:19" ht="15" x14ac:dyDescent="0.2">
      <c r="B3" s="28"/>
      <c r="C3" s="28"/>
      <c r="D3" s="28"/>
      <c r="E3" s="28"/>
      <c r="F3" s="28"/>
      <c r="G3" s="29"/>
      <c r="H3" s="28"/>
      <c r="I3" s="28"/>
      <c r="J3" s="30"/>
      <c r="K3" s="30"/>
      <c r="L3" s="30"/>
      <c r="M3" s="22"/>
      <c r="N3" s="22"/>
      <c r="O3" s="31"/>
      <c r="P3" s="31"/>
      <c r="Q3" s="31"/>
      <c r="R3" s="23"/>
      <c r="S3" s="24"/>
    </row>
    <row r="4" spans="1:19" ht="29.25" customHeight="1" x14ac:dyDescent="0.2">
      <c r="B4" s="8"/>
      <c r="C4" s="8"/>
      <c r="D4" s="8"/>
      <c r="F4" s="11"/>
      <c r="G4" s="11"/>
      <c r="H4" s="11"/>
      <c r="I4" s="11"/>
      <c r="J4" s="8"/>
      <c r="K4" s="8"/>
      <c r="M4" s="12" t="s">
        <v>23</v>
      </c>
      <c r="N4" s="12"/>
      <c r="O4" s="7"/>
      <c r="P4" s="8"/>
      <c r="Q4" s="8"/>
      <c r="R4" s="8"/>
    </row>
    <row r="5" spans="1:19" ht="67.5" x14ac:dyDescent="0.2">
      <c r="A5" s="13" t="s">
        <v>15</v>
      </c>
      <c r="B5" s="14" t="s">
        <v>7</v>
      </c>
      <c r="C5" s="33" t="s">
        <v>24</v>
      </c>
      <c r="D5" s="13" t="s">
        <v>11</v>
      </c>
      <c r="E5" s="14" t="s">
        <v>6</v>
      </c>
      <c r="F5" s="13" t="s">
        <v>0</v>
      </c>
      <c r="G5" s="4" t="s">
        <v>21</v>
      </c>
      <c r="H5" s="4" t="s">
        <v>12</v>
      </c>
      <c r="I5" s="4" t="s">
        <v>22</v>
      </c>
      <c r="J5" s="14" t="s">
        <v>16</v>
      </c>
      <c r="K5" s="14" t="s">
        <v>14</v>
      </c>
      <c r="L5" s="14" t="s">
        <v>17</v>
      </c>
      <c r="M5" s="14" t="s">
        <v>13</v>
      </c>
      <c r="N5" s="25"/>
      <c r="O5" s="15" t="s">
        <v>10</v>
      </c>
      <c r="P5" s="16" t="s">
        <v>5</v>
      </c>
      <c r="Q5" s="15" t="s">
        <v>18</v>
      </c>
      <c r="R5" s="17"/>
    </row>
    <row r="6" spans="1:19" ht="9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S6" s="18"/>
    </row>
    <row r="7" spans="1:19" ht="15" x14ac:dyDescent="0.2">
      <c r="A7" s="16" t="s">
        <v>19</v>
      </c>
      <c r="B7" s="19">
        <f>ROUND(O7/12*$M$2,2)</f>
        <v>1506.23</v>
      </c>
      <c r="C7" s="19">
        <f>ROUND((P7*7.7)/12*$M$2,2)</f>
        <v>57.98</v>
      </c>
      <c r="D7" s="19">
        <f>ROUND((B7+C7)/12,2)</f>
        <v>130.35</v>
      </c>
      <c r="E7" s="19">
        <f>ROUND(Q7/12*$M$2,2)</f>
        <v>128.85</v>
      </c>
      <c r="F7" s="19">
        <f>SUM(B7:E7)</f>
        <v>1823.4099999999999</v>
      </c>
      <c r="G7" s="19"/>
      <c r="H7" s="3">
        <f>ROUND(140*$M$2,2)</f>
        <v>140</v>
      </c>
      <c r="I7" s="3">
        <f>ROUND(600/12,2)</f>
        <v>50</v>
      </c>
      <c r="J7" s="2">
        <f>(F7+G7+H7+I7)/13.5-(F7+G7+H7+I7)*0.5%</f>
        <v>139.07443148148147</v>
      </c>
      <c r="K7" s="2">
        <f>ROUND(F7+G7+J7+H7+I7,2)</f>
        <v>2152.48</v>
      </c>
      <c r="L7" s="2">
        <f>ROUND((F7+G7+H7+I7)*33.663%,2)</f>
        <v>677.77</v>
      </c>
      <c r="M7" s="21">
        <f>K7+L7</f>
        <v>2830.25</v>
      </c>
      <c r="N7" s="22"/>
      <c r="O7" s="20">
        <v>18074.78</v>
      </c>
      <c r="P7" s="20">
        <v>90.36</v>
      </c>
      <c r="Q7" s="32">
        <v>1546.16</v>
      </c>
      <c r="R7" s="23"/>
      <c r="S7" s="24"/>
    </row>
    <row r="8" spans="1:19" ht="15" x14ac:dyDescent="0.2">
      <c r="A8" s="16" t="s">
        <v>20</v>
      </c>
      <c r="B8" s="19">
        <f t="shared" ref="B8:B11" si="0">ROUND(O8/12*$M$2,2)</f>
        <v>1663.96</v>
      </c>
      <c r="C8" s="19">
        <f t="shared" ref="C8:C11" si="1">ROUND((P8*7.7)/12*$M$2,2)</f>
        <v>64.06</v>
      </c>
      <c r="D8" s="19">
        <f t="shared" ref="D8:D11" si="2">ROUND((B8+C8)/12,2)</f>
        <v>144</v>
      </c>
      <c r="E8" s="19">
        <f t="shared" ref="E8:E11" si="3">ROUND(Q8/12*$M$2,2)</f>
        <v>128.85</v>
      </c>
      <c r="F8" s="19">
        <f>SUM(B8:E8)</f>
        <v>2000.87</v>
      </c>
      <c r="G8" s="19"/>
      <c r="H8" s="3">
        <f t="shared" ref="H8:H10" si="4">ROUND(140*$M$2,2)</f>
        <v>140</v>
      </c>
      <c r="I8" s="3">
        <f t="shared" ref="I8:I10" si="5">ROUND(600/12,2)</f>
        <v>50</v>
      </c>
      <c r="J8" s="2">
        <f t="shared" ref="J8:J11" si="6">(F8+G8+H8+I8)/13.5-(F8+G8+H8+I8)*0.5%</f>
        <v>151.33231666666666</v>
      </c>
      <c r="K8" s="2">
        <f t="shared" ref="K8:K11" si="7">ROUND(F8+G8+J8+H8+I8,2)</f>
        <v>2342.1999999999998</v>
      </c>
      <c r="L8" s="2">
        <f t="shared" ref="L8:L11" si="8">ROUND((F8+G8+H8+I8)*33.663%,2)</f>
        <v>737.51</v>
      </c>
      <c r="M8" s="21">
        <f t="shared" ref="M8" si="9">K8+L8</f>
        <v>3079.71</v>
      </c>
      <c r="N8" s="22"/>
      <c r="O8" s="20">
        <v>19967.47</v>
      </c>
      <c r="P8" s="20">
        <v>99.84</v>
      </c>
      <c r="Q8" s="32">
        <v>1546.16</v>
      </c>
      <c r="R8" s="23"/>
      <c r="S8" s="24"/>
    </row>
    <row r="9" spans="1:19" ht="15" x14ac:dyDescent="0.2">
      <c r="A9" s="16" t="s">
        <v>1</v>
      </c>
      <c r="B9" s="19">
        <f t="shared" si="0"/>
        <v>1713.88</v>
      </c>
      <c r="C9" s="19">
        <f t="shared" si="1"/>
        <v>65.989999999999995</v>
      </c>
      <c r="D9" s="19">
        <f t="shared" si="2"/>
        <v>148.32</v>
      </c>
      <c r="E9" s="19">
        <f t="shared" si="3"/>
        <v>171.16</v>
      </c>
      <c r="F9" s="19">
        <f>SUM(B9:E9)</f>
        <v>2099.35</v>
      </c>
      <c r="G9" s="19"/>
      <c r="H9" s="3">
        <f t="shared" si="4"/>
        <v>140</v>
      </c>
      <c r="I9" s="3">
        <f t="shared" si="5"/>
        <v>50</v>
      </c>
      <c r="J9" s="2">
        <f t="shared" si="6"/>
        <v>158.13473148148145</v>
      </c>
      <c r="K9" s="2">
        <f t="shared" si="7"/>
        <v>2447.48</v>
      </c>
      <c r="L9" s="2">
        <f t="shared" si="8"/>
        <v>770.66</v>
      </c>
      <c r="M9" s="21">
        <f>K9+L9</f>
        <v>3218.14</v>
      </c>
      <c r="N9" s="22"/>
      <c r="O9" s="20">
        <v>20566.599999999999</v>
      </c>
      <c r="P9" s="20">
        <v>102.84</v>
      </c>
      <c r="Q9" s="32">
        <v>2053.9700000000003</v>
      </c>
      <c r="R9" s="23"/>
      <c r="S9" s="24"/>
    </row>
    <row r="10" spans="1:19" ht="15" x14ac:dyDescent="0.2">
      <c r="A10" s="16" t="s">
        <v>2</v>
      </c>
      <c r="B10" s="19">
        <f t="shared" si="0"/>
        <v>1991.87</v>
      </c>
      <c r="C10" s="19">
        <f t="shared" si="1"/>
        <v>76.69</v>
      </c>
      <c r="D10" s="19">
        <f t="shared" si="2"/>
        <v>172.38</v>
      </c>
      <c r="E10" s="19">
        <f t="shared" si="3"/>
        <v>236.85</v>
      </c>
      <c r="F10" s="19">
        <f>SUM(B10:E10)</f>
        <v>2477.79</v>
      </c>
      <c r="G10" s="19"/>
      <c r="H10" s="3">
        <f t="shared" si="4"/>
        <v>140</v>
      </c>
      <c r="I10" s="3">
        <f t="shared" si="5"/>
        <v>50</v>
      </c>
      <c r="J10" s="2">
        <f t="shared" si="6"/>
        <v>184.27512407407406</v>
      </c>
      <c r="K10" s="2">
        <f t="shared" si="7"/>
        <v>2852.07</v>
      </c>
      <c r="L10" s="2">
        <f t="shared" si="8"/>
        <v>898.06</v>
      </c>
      <c r="M10" s="21">
        <f>K10+L10</f>
        <v>3750.13</v>
      </c>
      <c r="N10" s="22"/>
      <c r="O10" s="20">
        <v>23902.47</v>
      </c>
      <c r="P10" s="20">
        <v>119.52</v>
      </c>
      <c r="Q10" s="32">
        <v>2842.16</v>
      </c>
      <c r="R10" s="23"/>
      <c r="S10" s="24"/>
    </row>
    <row r="11" spans="1:19" ht="15" x14ac:dyDescent="0.2">
      <c r="A11" s="16" t="s">
        <v>3</v>
      </c>
      <c r="B11" s="19">
        <f t="shared" si="0"/>
        <v>2240.84</v>
      </c>
      <c r="C11" s="19">
        <f t="shared" si="1"/>
        <v>86.24</v>
      </c>
      <c r="D11" s="19">
        <f t="shared" si="2"/>
        <v>193.92</v>
      </c>
      <c r="E11" s="19">
        <f t="shared" si="3"/>
        <v>279.95</v>
      </c>
      <c r="F11" s="19">
        <f>SUM(B11:E11)</f>
        <v>2800.95</v>
      </c>
      <c r="G11" s="3">
        <f>ROUND(((3099)*1.15)/12,2)</f>
        <v>296.99</v>
      </c>
      <c r="H11" s="19"/>
      <c r="I11" s="19"/>
      <c r="J11" s="2">
        <f t="shared" si="6"/>
        <v>213.98733703703701</v>
      </c>
      <c r="K11" s="2">
        <f t="shared" si="7"/>
        <v>3311.93</v>
      </c>
      <c r="L11" s="2">
        <f t="shared" si="8"/>
        <v>1042.8599999999999</v>
      </c>
      <c r="M11" s="21">
        <f>K11+L11</f>
        <v>4354.79</v>
      </c>
      <c r="N11" s="22"/>
      <c r="O11" s="20">
        <v>26890.05</v>
      </c>
      <c r="P11" s="20">
        <v>134.4</v>
      </c>
      <c r="Q11" s="32">
        <v>3359.4</v>
      </c>
      <c r="R11" s="23"/>
      <c r="S11" s="24"/>
    </row>
    <row r="12" spans="1:19" ht="15" x14ac:dyDescent="0.2">
      <c r="B12" s="28"/>
      <c r="C12" s="28"/>
      <c r="D12" s="28"/>
      <c r="E12" s="28"/>
      <c r="F12" s="28"/>
      <c r="G12" s="29"/>
      <c r="H12" s="28"/>
      <c r="I12" s="28"/>
      <c r="J12" s="30"/>
      <c r="K12" s="30"/>
      <c r="L12" s="30"/>
      <c r="M12" s="22"/>
      <c r="N12" s="22"/>
      <c r="O12" s="31"/>
      <c r="P12" s="31"/>
      <c r="Q12" s="31"/>
      <c r="R12" s="23"/>
      <c r="S12" s="24"/>
    </row>
    <row r="13" spans="1:19" ht="29.25" customHeight="1" x14ac:dyDescent="0.2">
      <c r="B13" s="8"/>
      <c r="C13" s="8"/>
      <c r="D13" s="8"/>
      <c r="F13" s="11"/>
      <c r="G13" s="11"/>
      <c r="H13" s="11"/>
      <c r="I13" s="11"/>
      <c r="J13" s="8"/>
      <c r="K13" s="8"/>
      <c r="M13" s="34" t="s">
        <v>25</v>
      </c>
      <c r="N13" s="12"/>
      <c r="O13" s="7"/>
      <c r="P13" s="8"/>
      <c r="Q13" s="8"/>
      <c r="R13" s="8"/>
    </row>
    <row r="14" spans="1:19" ht="67.5" x14ac:dyDescent="0.2">
      <c r="A14" s="13" t="s">
        <v>15</v>
      </c>
      <c r="B14" s="14" t="s">
        <v>7</v>
      </c>
      <c r="C14" s="33" t="s">
        <v>24</v>
      </c>
      <c r="D14" s="13" t="s">
        <v>11</v>
      </c>
      <c r="E14" s="14" t="s">
        <v>6</v>
      </c>
      <c r="F14" s="13" t="s">
        <v>0</v>
      </c>
      <c r="G14" s="4" t="s">
        <v>21</v>
      </c>
      <c r="H14" s="4" t="s">
        <v>12</v>
      </c>
      <c r="I14" s="4" t="s">
        <v>22</v>
      </c>
      <c r="J14" s="14" t="s">
        <v>16</v>
      </c>
      <c r="K14" s="14" t="s">
        <v>14</v>
      </c>
      <c r="L14" s="14" t="s">
        <v>17</v>
      </c>
      <c r="M14" s="14" t="s">
        <v>13</v>
      </c>
      <c r="N14" s="25"/>
      <c r="O14" s="15" t="s">
        <v>10</v>
      </c>
      <c r="P14" s="16" t="s">
        <v>5</v>
      </c>
      <c r="Q14" s="15" t="s">
        <v>18</v>
      </c>
      <c r="R14" s="17"/>
    </row>
    <row r="15" spans="1:19" ht="9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S15" s="18"/>
    </row>
    <row r="16" spans="1:19" ht="15" x14ac:dyDescent="0.2">
      <c r="A16" s="35" t="s">
        <v>26</v>
      </c>
      <c r="B16" s="19">
        <f t="shared" ref="B16:B19" si="10">ROUND(O16/12*$M$2,2)</f>
        <v>1663.96</v>
      </c>
      <c r="C16" s="19">
        <f t="shared" ref="C16:C19" si="11">ROUND((P16*7.7)/12*$M$2,2)</f>
        <v>64.06</v>
      </c>
      <c r="D16" s="19">
        <f t="shared" ref="D16:D19" si="12">ROUND((B16+C16)/12,2)</f>
        <v>144</v>
      </c>
      <c r="E16" s="19">
        <f t="shared" ref="E16:E19" si="13">ROUND(Q16/12*$M$2,2)</f>
        <v>128.85</v>
      </c>
      <c r="F16" s="19">
        <f>SUM(B16:E16)</f>
        <v>2000.87</v>
      </c>
      <c r="G16" s="19"/>
      <c r="H16" s="3">
        <f t="shared" ref="H16:H18" si="14">ROUND(140*$M$2,2)</f>
        <v>140</v>
      </c>
      <c r="I16" s="3">
        <f t="shared" ref="I16:I18" si="15">ROUND(600/12,2)</f>
        <v>50</v>
      </c>
      <c r="J16" s="2">
        <f t="shared" ref="J16:J19" si="16">(F16+G16+H16+I16)/13.5-(F16+G16+H16+I16)*0.5%</f>
        <v>151.33231666666666</v>
      </c>
      <c r="K16" s="2">
        <f t="shared" ref="K16:K19" si="17">ROUND(F16+G16+J16+H16+I16,2)</f>
        <v>2342.1999999999998</v>
      </c>
      <c r="L16" s="2">
        <f t="shared" ref="L16:L19" si="18">ROUND((F16+G16+H16+I16)*33.663%,2)</f>
        <v>737.51</v>
      </c>
      <c r="M16" s="21">
        <f t="shared" ref="M16" si="19">K16+L16</f>
        <v>3079.71</v>
      </c>
      <c r="N16" s="22"/>
      <c r="O16" s="32">
        <v>19967.47</v>
      </c>
      <c r="P16" s="32">
        <v>99.84</v>
      </c>
      <c r="Q16" s="32">
        <v>1546.16</v>
      </c>
      <c r="R16" s="23"/>
      <c r="S16" s="24"/>
    </row>
    <row r="17" spans="1:19" ht="15" x14ac:dyDescent="0.2">
      <c r="A17" s="35" t="s">
        <v>27</v>
      </c>
      <c r="B17" s="19">
        <f t="shared" si="10"/>
        <v>1746.05</v>
      </c>
      <c r="C17" s="19">
        <f t="shared" si="11"/>
        <v>67.22</v>
      </c>
      <c r="D17" s="19">
        <f t="shared" si="12"/>
        <v>151.11000000000001</v>
      </c>
      <c r="E17" s="19">
        <f t="shared" si="13"/>
        <v>171.16</v>
      </c>
      <c r="F17" s="19">
        <f>SUM(B17:E17)</f>
        <v>2135.54</v>
      </c>
      <c r="G17" s="19"/>
      <c r="H17" s="3">
        <f t="shared" si="14"/>
        <v>140</v>
      </c>
      <c r="I17" s="3">
        <f t="shared" si="15"/>
        <v>50</v>
      </c>
      <c r="J17" s="2">
        <f t="shared" si="16"/>
        <v>160.63452222222222</v>
      </c>
      <c r="K17" s="2">
        <f t="shared" si="17"/>
        <v>2486.17</v>
      </c>
      <c r="L17" s="2">
        <f t="shared" si="18"/>
        <v>782.85</v>
      </c>
      <c r="M17" s="21">
        <f>K17+L17</f>
        <v>3269.02</v>
      </c>
      <c r="N17" s="22"/>
      <c r="O17" s="32">
        <v>20952.599999999999</v>
      </c>
      <c r="P17" s="32">
        <f>8.73*12</f>
        <v>104.76</v>
      </c>
      <c r="Q17" s="32">
        <v>2053.9700000000003</v>
      </c>
      <c r="R17" s="23"/>
      <c r="S17" s="24"/>
    </row>
    <row r="18" spans="1:19" ht="15" x14ac:dyDescent="0.2">
      <c r="A18" s="35" t="s">
        <v>28</v>
      </c>
      <c r="B18" s="19">
        <f t="shared" si="10"/>
        <v>1991.87</v>
      </c>
      <c r="C18" s="19">
        <f t="shared" si="11"/>
        <v>76.69</v>
      </c>
      <c r="D18" s="19">
        <f t="shared" si="12"/>
        <v>172.38</v>
      </c>
      <c r="E18" s="19">
        <f t="shared" si="13"/>
        <v>236.85</v>
      </c>
      <c r="F18" s="19">
        <f>SUM(B18:E18)</f>
        <v>2477.79</v>
      </c>
      <c r="G18" s="19"/>
      <c r="H18" s="3">
        <f t="shared" si="14"/>
        <v>140</v>
      </c>
      <c r="I18" s="3">
        <f t="shared" si="15"/>
        <v>50</v>
      </c>
      <c r="J18" s="2">
        <f t="shared" si="16"/>
        <v>184.27512407407406</v>
      </c>
      <c r="K18" s="2">
        <f t="shared" si="17"/>
        <v>2852.07</v>
      </c>
      <c r="L18" s="2">
        <f t="shared" si="18"/>
        <v>898.06</v>
      </c>
      <c r="M18" s="21">
        <f>K18+L18</f>
        <v>3750.13</v>
      </c>
      <c r="N18" s="22"/>
      <c r="O18" s="32">
        <v>23902.47</v>
      </c>
      <c r="P18" s="32">
        <v>119.52</v>
      </c>
      <c r="Q18" s="32">
        <v>2842.16</v>
      </c>
      <c r="R18" s="23"/>
      <c r="S18" s="24"/>
    </row>
    <row r="19" spans="1:19" ht="15" x14ac:dyDescent="0.2">
      <c r="A19" s="35" t="s">
        <v>29</v>
      </c>
      <c r="B19" s="19">
        <f t="shared" si="10"/>
        <v>2240.84</v>
      </c>
      <c r="C19" s="19">
        <f t="shared" si="11"/>
        <v>86.24</v>
      </c>
      <c r="D19" s="19">
        <f t="shared" si="12"/>
        <v>193.92</v>
      </c>
      <c r="E19" s="19">
        <f t="shared" si="13"/>
        <v>279.95</v>
      </c>
      <c r="F19" s="19">
        <f>SUM(B19:E19)</f>
        <v>2800.95</v>
      </c>
      <c r="G19" s="3">
        <f>ROUND(((3099)*1.15)/12,2)</f>
        <v>296.99</v>
      </c>
      <c r="H19" s="19"/>
      <c r="I19" s="19"/>
      <c r="J19" s="2">
        <f t="shared" si="16"/>
        <v>213.98733703703701</v>
      </c>
      <c r="K19" s="2">
        <f t="shared" si="17"/>
        <v>3311.93</v>
      </c>
      <c r="L19" s="2">
        <f t="shared" si="18"/>
        <v>1042.8599999999999</v>
      </c>
      <c r="M19" s="21">
        <f>K19+L19</f>
        <v>4354.79</v>
      </c>
      <c r="N19" s="22"/>
      <c r="O19" s="32">
        <v>26890.05</v>
      </c>
      <c r="P19" s="32">
        <v>134.4</v>
      </c>
      <c r="Q19" s="32">
        <v>3359.4</v>
      </c>
      <c r="R19" s="23"/>
      <c r="S19" s="24"/>
    </row>
    <row r="20" spans="1:19" ht="15" x14ac:dyDescent="0.2">
      <c r="B20" s="28"/>
      <c r="C20" s="28"/>
      <c r="D20" s="28"/>
      <c r="E20" s="28"/>
      <c r="F20" s="28"/>
      <c r="G20" s="29"/>
      <c r="H20" s="28"/>
      <c r="I20" s="28"/>
      <c r="J20" s="30"/>
      <c r="K20" s="30"/>
      <c r="L20" s="30"/>
      <c r="M20" s="22"/>
      <c r="N20" s="22"/>
      <c r="O20" s="31"/>
      <c r="P20" s="31"/>
      <c r="Q20" s="31"/>
      <c r="R20" s="23"/>
      <c r="S20" s="24"/>
    </row>
    <row r="22" spans="1:19" ht="15" x14ac:dyDescent="0.2">
      <c r="A22" s="36" t="s">
        <v>8</v>
      </c>
      <c r="B22" s="1" t="s">
        <v>9</v>
      </c>
      <c r="P22" s="26"/>
      <c r="Q22" s="26"/>
      <c r="R22" s="27"/>
      <c r="S22" s="24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2AFE-3A32-4604-B2F8-267C2CC0B874}">
  <sheetPr>
    <pageSetUpPr fitToPage="1"/>
  </sheetPr>
  <dimension ref="A1:S22"/>
  <sheetViews>
    <sheetView view="pageBreakPreview" zoomScaleSheetLayoutView="100" workbookViewId="0">
      <selection sqref="A1:J1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9.42578125" style="1" bestFit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9" ht="14.25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M1" s="7"/>
      <c r="N1" s="7"/>
      <c r="O1" s="8"/>
    </row>
    <row r="2" spans="1:19" ht="15" x14ac:dyDescent="0.2">
      <c r="A2" s="9"/>
      <c r="B2" s="6" t="s">
        <v>4</v>
      </c>
      <c r="C2" s="6"/>
      <c r="D2" s="6"/>
      <c r="E2" s="6"/>
      <c r="F2" s="6"/>
      <c r="G2" s="6"/>
      <c r="H2" s="6"/>
      <c r="I2" s="6"/>
      <c r="J2" s="6"/>
      <c r="K2" s="8"/>
      <c r="L2" s="8"/>
      <c r="M2" s="37">
        <v>0.83330000000000004</v>
      </c>
      <c r="N2" s="10"/>
      <c r="O2" s="8"/>
      <c r="P2" s="8"/>
      <c r="Q2" s="8"/>
    </row>
    <row r="3" spans="1:19" ht="15" x14ac:dyDescent="0.2">
      <c r="B3" s="28"/>
      <c r="C3" s="28"/>
      <c r="D3" s="28"/>
      <c r="E3" s="28"/>
      <c r="F3" s="28"/>
      <c r="G3" s="29"/>
      <c r="H3" s="28"/>
      <c r="I3" s="28"/>
      <c r="J3" s="30"/>
      <c r="K3" s="30"/>
      <c r="L3" s="30"/>
      <c r="M3" s="22"/>
      <c r="N3" s="22"/>
      <c r="O3" s="31"/>
      <c r="P3" s="31"/>
      <c r="Q3" s="31"/>
      <c r="R3" s="23"/>
      <c r="S3" s="24"/>
    </row>
    <row r="4" spans="1:19" ht="29.25" customHeight="1" x14ac:dyDescent="0.2">
      <c r="B4" s="8"/>
      <c r="C4" s="8"/>
      <c r="D4" s="8"/>
      <c r="F4" s="11"/>
      <c r="G4" s="11"/>
      <c r="H4" s="11"/>
      <c r="I4" s="11"/>
      <c r="J4" s="8"/>
      <c r="K4" s="8"/>
      <c r="M4" s="12" t="s">
        <v>23</v>
      </c>
      <c r="N4" s="12"/>
      <c r="O4" s="7"/>
      <c r="P4" s="8"/>
      <c r="Q4" s="8"/>
      <c r="R4" s="8"/>
    </row>
    <row r="5" spans="1:19" ht="67.5" x14ac:dyDescent="0.2">
      <c r="A5" s="13" t="s">
        <v>15</v>
      </c>
      <c r="B5" s="14" t="s">
        <v>7</v>
      </c>
      <c r="C5" s="33" t="s">
        <v>24</v>
      </c>
      <c r="D5" s="13" t="s">
        <v>11</v>
      </c>
      <c r="E5" s="14" t="s">
        <v>6</v>
      </c>
      <c r="F5" s="13" t="s">
        <v>0</v>
      </c>
      <c r="G5" s="4" t="s">
        <v>21</v>
      </c>
      <c r="H5" s="4" t="s">
        <v>12</v>
      </c>
      <c r="I5" s="4" t="s">
        <v>22</v>
      </c>
      <c r="J5" s="14" t="s">
        <v>16</v>
      </c>
      <c r="K5" s="14" t="s">
        <v>14</v>
      </c>
      <c r="L5" s="14" t="s">
        <v>17</v>
      </c>
      <c r="M5" s="14" t="s">
        <v>13</v>
      </c>
      <c r="N5" s="25"/>
      <c r="O5" s="15" t="s">
        <v>10</v>
      </c>
      <c r="P5" s="16" t="s">
        <v>5</v>
      </c>
      <c r="Q5" s="15" t="s">
        <v>18</v>
      </c>
      <c r="R5" s="17"/>
    </row>
    <row r="6" spans="1:19" ht="9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S6" s="18"/>
    </row>
    <row r="7" spans="1:19" ht="15" x14ac:dyDescent="0.2">
      <c r="A7" s="16" t="s">
        <v>19</v>
      </c>
      <c r="B7" s="19">
        <f>ROUND(O7/12*$M$2,2)</f>
        <v>1255.1400000000001</v>
      </c>
      <c r="C7" s="19">
        <f>ROUND((P7*7.7)/12*$M$2,2)</f>
        <v>48.32</v>
      </c>
      <c r="D7" s="19">
        <f>ROUND((B7+C7)/12,2)</f>
        <v>108.62</v>
      </c>
      <c r="E7" s="19">
        <f>ROUND(Q7/12*$M$2,2)</f>
        <v>107.37</v>
      </c>
      <c r="F7" s="19">
        <f>SUM(B7:E7)</f>
        <v>1519.4499999999998</v>
      </c>
      <c r="G7" s="19"/>
      <c r="H7" s="3">
        <f>ROUND(140*$M$2,2)</f>
        <v>116.66</v>
      </c>
      <c r="I7" s="3">
        <f>ROUND(600/12,2)</f>
        <v>50</v>
      </c>
      <c r="J7" s="2">
        <f>(F7+G7+H7+I7)/13.5-(F7+G7+H7+I7)*0.5%</f>
        <v>116.46648703703703</v>
      </c>
      <c r="K7" s="2">
        <f>ROUND(F7+G7+J7+H7+I7,2)</f>
        <v>1802.58</v>
      </c>
      <c r="L7" s="2">
        <f>ROUND((F7+G7+H7+I7)*33.663%,2)</f>
        <v>567.6</v>
      </c>
      <c r="M7" s="21">
        <f>K7+L7</f>
        <v>2370.1799999999998</v>
      </c>
      <c r="N7" s="22"/>
      <c r="O7" s="20">
        <v>18074.78</v>
      </c>
      <c r="P7" s="20">
        <v>90.36</v>
      </c>
      <c r="Q7" s="32">
        <v>1546.16</v>
      </c>
      <c r="R7" s="23"/>
      <c r="S7" s="24"/>
    </row>
    <row r="8" spans="1:19" ht="15" x14ac:dyDescent="0.2">
      <c r="A8" s="16" t="s">
        <v>20</v>
      </c>
      <c r="B8" s="19">
        <f t="shared" ref="B8:B11" si="0">ROUND(O8/12*$M$2,2)</f>
        <v>1386.57</v>
      </c>
      <c r="C8" s="19">
        <f t="shared" ref="C8:C11" si="1">ROUND((P8*7.7)/12*$M$2,2)</f>
        <v>53.38</v>
      </c>
      <c r="D8" s="19">
        <f t="shared" ref="D8:D11" si="2">ROUND((B8+C8)/12,2)</f>
        <v>120</v>
      </c>
      <c r="E8" s="19">
        <f t="shared" ref="E8:E11" si="3">ROUND(Q8/12*$M$2,2)</f>
        <v>107.37</v>
      </c>
      <c r="F8" s="19">
        <f>SUM(B8:E8)</f>
        <v>1667.3200000000002</v>
      </c>
      <c r="G8" s="19"/>
      <c r="H8" s="3">
        <f t="shared" ref="H8:H10" si="4">ROUND(140*$M$2,2)</f>
        <v>116.66</v>
      </c>
      <c r="I8" s="3">
        <f t="shared" ref="I8:I10" si="5">ROUND(600/12,2)</f>
        <v>50</v>
      </c>
      <c r="J8" s="2">
        <f t="shared" ref="J8:J11" si="6">(F8+G8+H8+I8)/13.5-(F8+G8+H8+I8)*0.5%</f>
        <v>126.6804703703704</v>
      </c>
      <c r="K8" s="2">
        <f t="shared" ref="K8:K11" si="7">ROUND(F8+G8+J8+H8+I8,2)</f>
        <v>1960.66</v>
      </c>
      <c r="L8" s="2">
        <f t="shared" ref="L8:L11" si="8">ROUND((F8+G8+H8+I8)*33.663%,2)</f>
        <v>617.37</v>
      </c>
      <c r="M8" s="21">
        <f t="shared" ref="M8" si="9">K8+L8</f>
        <v>2578.0300000000002</v>
      </c>
      <c r="N8" s="22"/>
      <c r="O8" s="20">
        <v>19967.47</v>
      </c>
      <c r="P8" s="20">
        <v>99.84</v>
      </c>
      <c r="Q8" s="32">
        <v>1546.16</v>
      </c>
      <c r="R8" s="23"/>
      <c r="S8" s="24"/>
    </row>
    <row r="9" spans="1:19" ht="15" x14ac:dyDescent="0.2">
      <c r="A9" s="16" t="s">
        <v>1</v>
      </c>
      <c r="B9" s="19">
        <f t="shared" si="0"/>
        <v>1428.18</v>
      </c>
      <c r="C9" s="19">
        <f t="shared" si="1"/>
        <v>54.99</v>
      </c>
      <c r="D9" s="19">
        <f t="shared" si="2"/>
        <v>123.6</v>
      </c>
      <c r="E9" s="19">
        <f t="shared" si="3"/>
        <v>142.63</v>
      </c>
      <c r="F9" s="19">
        <f>SUM(B9:E9)</f>
        <v>1749.4</v>
      </c>
      <c r="G9" s="19"/>
      <c r="H9" s="3">
        <f t="shared" si="4"/>
        <v>116.66</v>
      </c>
      <c r="I9" s="3">
        <f t="shared" si="5"/>
        <v>50</v>
      </c>
      <c r="J9" s="2">
        <f t="shared" si="6"/>
        <v>132.35007037037039</v>
      </c>
      <c r="K9" s="2">
        <f t="shared" si="7"/>
        <v>2048.41</v>
      </c>
      <c r="L9" s="2">
        <f t="shared" si="8"/>
        <v>645</v>
      </c>
      <c r="M9" s="21">
        <f>K9+L9</f>
        <v>2693.41</v>
      </c>
      <c r="N9" s="22"/>
      <c r="O9" s="20">
        <v>20566.599999999999</v>
      </c>
      <c r="P9" s="20">
        <v>102.84</v>
      </c>
      <c r="Q9" s="32">
        <v>2053.9700000000003</v>
      </c>
      <c r="R9" s="23"/>
      <c r="S9" s="24"/>
    </row>
    <row r="10" spans="1:19" ht="15" x14ac:dyDescent="0.2">
      <c r="A10" s="16" t="s">
        <v>2</v>
      </c>
      <c r="B10" s="19">
        <f t="shared" si="0"/>
        <v>1659.83</v>
      </c>
      <c r="C10" s="19">
        <f t="shared" si="1"/>
        <v>63.91</v>
      </c>
      <c r="D10" s="19">
        <f t="shared" si="2"/>
        <v>143.65</v>
      </c>
      <c r="E10" s="19">
        <f t="shared" si="3"/>
        <v>197.36</v>
      </c>
      <c r="F10" s="19">
        <f>SUM(B10:E10)</f>
        <v>2064.75</v>
      </c>
      <c r="G10" s="19"/>
      <c r="H10" s="3">
        <f t="shared" si="4"/>
        <v>116.66</v>
      </c>
      <c r="I10" s="3">
        <f t="shared" si="5"/>
        <v>50</v>
      </c>
      <c r="J10" s="2">
        <f t="shared" si="6"/>
        <v>154.13257962962962</v>
      </c>
      <c r="K10" s="2">
        <f t="shared" si="7"/>
        <v>2385.54</v>
      </c>
      <c r="L10" s="2">
        <f t="shared" si="8"/>
        <v>751.16</v>
      </c>
      <c r="M10" s="21">
        <f>K10+L10</f>
        <v>3136.7</v>
      </c>
      <c r="N10" s="22"/>
      <c r="O10" s="20">
        <v>23902.47</v>
      </c>
      <c r="P10" s="20">
        <v>119.52</v>
      </c>
      <c r="Q10" s="32">
        <v>2842.16</v>
      </c>
      <c r="R10" s="23"/>
      <c r="S10" s="24"/>
    </row>
    <row r="11" spans="1:19" ht="15" x14ac:dyDescent="0.2">
      <c r="A11" s="16" t="s">
        <v>3</v>
      </c>
      <c r="B11" s="19">
        <f t="shared" si="0"/>
        <v>1867.29</v>
      </c>
      <c r="C11" s="19">
        <f t="shared" si="1"/>
        <v>71.86</v>
      </c>
      <c r="D11" s="19">
        <f t="shared" si="2"/>
        <v>161.6</v>
      </c>
      <c r="E11" s="19">
        <f t="shared" si="3"/>
        <v>233.28</v>
      </c>
      <c r="F11" s="19">
        <f>SUM(B11:E11)</f>
        <v>2334.0300000000002</v>
      </c>
      <c r="G11" s="3">
        <f>ROUND(((3099)*1.15)/12,2)</f>
        <v>296.99</v>
      </c>
      <c r="H11" s="19"/>
      <c r="I11" s="19"/>
      <c r="J11" s="2">
        <f t="shared" si="6"/>
        <v>181.73527037037039</v>
      </c>
      <c r="K11" s="2">
        <f t="shared" si="7"/>
        <v>2812.76</v>
      </c>
      <c r="L11" s="2">
        <f t="shared" si="8"/>
        <v>885.68</v>
      </c>
      <c r="M11" s="21">
        <f>K11+L11</f>
        <v>3698.44</v>
      </c>
      <c r="N11" s="22"/>
      <c r="O11" s="20">
        <v>26890.05</v>
      </c>
      <c r="P11" s="20">
        <v>134.4</v>
      </c>
      <c r="Q11" s="32">
        <v>3359.4</v>
      </c>
      <c r="R11" s="23"/>
      <c r="S11" s="24"/>
    </row>
    <row r="12" spans="1:19" ht="15" x14ac:dyDescent="0.2">
      <c r="B12" s="28"/>
      <c r="C12" s="28"/>
      <c r="D12" s="28"/>
      <c r="E12" s="28"/>
      <c r="F12" s="28"/>
      <c r="G12" s="29"/>
      <c r="H12" s="28"/>
      <c r="I12" s="28"/>
      <c r="J12" s="30"/>
      <c r="K12" s="30"/>
      <c r="L12" s="30"/>
      <c r="M12" s="22"/>
      <c r="N12" s="22"/>
      <c r="O12" s="31"/>
      <c r="P12" s="31"/>
      <c r="Q12" s="31"/>
      <c r="R12" s="23"/>
      <c r="S12" s="24"/>
    </row>
    <row r="13" spans="1:19" ht="29.25" customHeight="1" x14ac:dyDescent="0.2">
      <c r="B13" s="8"/>
      <c r="C13" s="8"/>
      <c r="D13" s="8"/>
      <c r="F13" s="11"/>
      <c r="G13" s="11"/>
      <c r="H13" s="11"/>
      <c r="I13" s="11"/>
      <c r="J13" s="8"/>
      <c r="K13" s="8"/>
      <c r="M13" s="34" t="s">
        <v>25</v>
      </c>
      <c r="N13" s="12"/>
      <c r="O13" s="7"/>
      <c r="P13" s="8"/>
      <c r="Q13" s="8"/>
      <c r="R13" s="8"/>
    </row>
    <row r="14" spans="1:19" ht="67.5" x14ac:dyDescent="0.2">
      <c r="A14" s="13" t="s">
        <v>15</v>
      </c>
      <c r="B14" s="14" t="s">
        <v>7</v>
      </c>
      <c r="C14" s="33" t="s">
        <v>24</v>
      </c>
      <c r="D14" s="13" t="s">
        <v>11</v>
      </c>
      <c r="E14" s="14" t="s">
        <v>6</v>
      </c>
      <c r="F14" s="13" t="s">
        <v>0</v>
      </c>
      <c r="G14" s="4" t="s">
        <v>21</v>
      </c>
      <c r="H14" s="4" t="s">
        <v>12</v>
      </c>
      <c r="I14" s="4" t="s">
        <v>22</v>
      </c>
      <c r="J14" s="14" t="s">
        <v>16</v>
      </c>
      <c r="K14" s="14" t="s">
        <v>14</v>
      </c>
      <c r="L14" s="14" t="s">
        <v>17</v>
      </c>
      <c r="M14" s="14" t="s">
        <v>13</v>
      </c>
      <c r="N14" s="25"/>
      <c r="O14" s="15" t="s">
        <v>10</v>
      </c>
      <c r="P14" s="16" t="s">
        <v>5</v>
      </c>
      <c r="Q14" s="15" t="s">
        <v>18</v>
      </c>
      <c r="R14" s="17"/>
    </row>
    <row r="15" spans="1:19" ht="9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S15" s="18"/>
    </row>
    <row r="16" spans="1:19" ht="15" x14ac:dyDescent="0.2">
      <c r="A16" s="35" t="s">
        <v>26</v>
      </c>
      <c r="B16" s="19">
        <f t="shared" ref="B16:B19" si="10">ROUND(O16/12*$M$2,2)</f>
        <v>1386.57</v>
      </c>
      <c r="C16" s="19">
        <f t="shared" ref="C16:C19" si="11">ROUND((P16*7.7)/12*$M$2,2)</f>
        <v>53.38</v>
      </c>
      <c r="D16" s="19">
        <f t="shared" ref="D16:D19" si="12">ROUND((B16+C16)/12,2)</f>
        <v>120</v>
      </c>
      <c r="E16" s="19">
        <f t="shared" ref="E16:E19" si="13">ROUND(Q16/12*$M$2,2)</f>
        <v>107.37</v>
      </c>
      <c r="F16" s="19">
        <f>SUM(B16:E16)</f>
        <v>1667.3200000000002</v>
      </c>
      <c r="G16" s="19"/>
      <c r="H16" s="3">
        <f t="shared" ref="H16:H18" si="14">ROUND(140*$M$2,2)</f>
        <v>116.66</v>
      </c>
      <c r="I16" s="3">
        <f t="shared" ref="I16:I18" si="15">ROUND(600/12,2)</f>
        <v>50</v>
      </c>
      <c r="J16" s="2">
        <f t="shared" ref="J16:J19" si="16">(F16+G16+H16+I16)/13.5-(F16+G16+H16+I16)*0.5%</f>
        <v>126.6804703703704</v>
      </c>
      <c r="K16" s="2">
        <f t="shared" ref="K16:K19" si="17">ROUND(F16+G16+J16+H16+I16,2)</f>
        <v>1960.66</v>
      </c>
      <c r="L16" s="2">
        <f t="shared" ref="L16:L19" si="18">ROUND((F16+G16+H16+I16)*33.663%,2)</f>
        <v>617.37</v>
      </c>
      <c r="M16" s="21">
        <f t="shared" ref="M16" si="19">K16+L16</f>
        <v>2578.0300000000002</v>
      </c>
      <c r="N16" s="22"/>
      <c r="O16" s="32">
        <v>19967.47</v>
      </c>
      <c r="P16" s="32">
        <v>99.84</v>
      </c>
      <c r="Q16" s="32">
        <v>1546.16</v>
      </c>
      <c r="R16" s="23"/>
      <c r="S16" s="24"/>
    </row>
    <row r="17" spans="1:19" ht="15" x14ac:dyDescent="0.2">
      <c r="A17" s="35" t="s">
        <v>27</v>
      </c>
      <c r="B17" s="19">
        <f t="shared" si="10"/>
        <v>1454.98</v>
      </c>
      <c r="C17" s="19">
        <f t="shared" si="11"/>
        <v>56.02</v>
      </c>
      <c r="D17" s="19">
        <f t="shared" si="12"/>
        <v>125.92</v>
      </c>
      <c r="E17" s="19">
        <f t="shared" si="13"/>
        <v>142.63</v>
      </c>
      <c r="F17" s="19">
        <f>SUM(B17:E17)</f>
        <v>1779.5500000000002</v>
      </c>
      <c r="G17" s="19"/>
      <c r="H17" s="3">
        <f t="shared" si="14"/>
        <v>116.66</v>
      </c>
      <c r="I17" s="3">
        <f t="shared" si="15"/>
        <v>50</v>
      </c>
      <c r="J17" s="2">
        <f t="shared" si="16"/>
        <v>134.43265370370372</v>
      </c>
      <c r="K17" s="2">
        <f t="shared" si="17"/>
        <v>2080.64</v>
      </c>
      <c r="L17" s="2">
        <f t="shared" si="18"/>
        <v>655.15</v>
      </c>
      <c r="M17" s="21">
        <f>K17+L17</f>
        <v>2735.79</v>
      </c>
      <c r="N17" s="22"/>
      <c r="O17" s="32">
        <v>20952.599999999999</v>
      </c>
      <c r="P17" s="32">
        <f>8.73*12</f>
        <v>104.76</v>
      </c>
      <c r="Q17" s="32">
        <v>2053.9700000000003</v>
      </c>
      <c r="R17" s="23"/>
      <c r="S17" s="24"/>
    </row>
    <row r="18" spans="1:19" ht="15" x14ac:dyDescent="0.2">
      <c r="A18" s="35" t="s">
        <v>28</v>
      </c>
      <c r="B18" s="19">
        <f t="shared" si="10"/>
        <v>1659.83</v>
      </c>
      <c r="C18" s="19">
        <f t="shared" si="11"/>
        <v>63.91</v>
      </c>
      <c r="D18" s="19">
        <f t="shared" si="12"/>
        <v>143.65</v>
      </c>
      <c r="E18" s="19">
        <f t="shared" si="13"/>
        <v>197.36</v>
      </c>
      <c r="F18" s="19">
        <f>SUM(B18:E18)</f>
        <v>2064.75</v>
      </c>
      <c r="G18" s="19"/>
      <c r="H18" s="3">
        <f t="shared" si="14"/>
        <v>116.66</v>
      </c>
      <c r="I18" s="3">
        <f t="shared" si="15"/>
        <v>50</v>
      </c>
      <c r="J18" s="2">
        <f t="shared" si="16"/>
        <v>154.13257962962962</v>
      </c>
      <c r="K18" s="2">
        <f t="shared" si="17"/>
        <v>2385.54</v>
      </c>
      <c r="L18" s="2">
        <f t="shared" si="18"/>
        <v>751.16</v>
      </c>
      <c r="M18" s="21">
        <f>K18+L18</f>
        <v>3136.7</v>
      </c>
      <c r="N18" s="22"/>
      <c r="O18" s="32">
        <v>23902.47</v>
      </c>
      <c r="P18" s="32">
        <v>119.52</v>
      </c>
      <c r="Q18" s="32">
        <v>2842.16</v>
      </c>
      <c r="R18" s="23"/>
      <c r="S18" s="24"/>
    </row>
    <row r="19" spans="1:19" ht="15" x14ac:dyDescent="0.2">
      <c r="A19" s="35" t="s">
        <v>29</v>
      </c>
      <c r="B19" s="19">
        <f t="shared" si="10"/>
        <v>1867.29</v>
      </c>
      <c r="C19" s="19">
        <f t="shared" si="11"/>
        <v>71.86</v>
      </c>
      <c r="D19" s="19">
        <f t="shared" si="12"/>
        <v>161.6</v>
      </c>
      <c r="E19" s="19">
        <f t="shared" si="13"/>
        <v>233.28</v>
      </c>
      <c r="F19" s="19">
        <f>SUM(B19:E19)</f>
        <v>2334.0300000000002</v>
      </c>
      <c r="G19" s="3">
        <f>ROUND(((3099)*1.15)/12,2)</f>
        <v>296.99</v>
      </c>
      <c r="H19" s="19"/>
      <c r="I19" s="19"/>
      <c r="J19" s="2">
        <f t="shared" si="16"/>
        <v>181.73527037037039</v>
      </c>
      <c r="K19" s="2">
        <f t="shared" si="17"/>
        <v>2812.76</v>
      </c>
      <c r="L19" s="2">
        <f t="shared" si="18"/>
        <v>885.68</v>
      </c>
      <c r="M19" s="21">
        <f>K19+L19</f>
        <v>3698.44</v>
      </c>
      <c r="N19" s="22"/>
      <c r="O19" s="32">
        <v>26890.05</v>
      </c>
      <c r="P19" s="32">
        <v>134.4</v>
      </c>
      <c r="Q19" s="32">
        <v>3359.4</v>
      </c>
      <c r="R19" s="23"/>
      <c r="S19" s="24"/>
    </row>
    <row r="20" spans="1:19" ht="15" x14ac:dyDescent="0.2">
      <c r="B20" s="28"/>
      <c r="C20" s="28"/>
      <c r="D20" s="28"/>
      <c r="E20" s="28"/>
      <c r="F20" s="28"/>
      <c r="G20" s="29"/>
      <c r="H20" s="28"/>
      <c r="I20" s="28"/>
      <c r="J20" s="30"/>
      <c r="K20" s="30"/>
      <c r="L20" s="30"/>
      <c r="M20" s="22"/>
      <c r="N20" s="22"/>
      <c r="O20" s="31"/>
      <c r="P20" s="31"/>
      <c r="Q20" s="31"/>
      <c r="R20" s="23"/>
      <c r="S20" s="24"/>
    </row>
    <row r="22" spans="1:19" ht="15" x14ac:dyDescent="0.2">
      <c r="A22" s="36" t="s">
        <v>8</v>
      </c>
      <c r="B22" s="1" t="s">
        <v>9</v>
      </c>
      <c r="P22" s="26"/>
      <c r="Q22" s="26"/>
      <c r="R22" s="27"/>
      <c r="S22" s="24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3D7A-8DDC-44FE-9F03-DFB43F58FF55}">
  <sheetPr>
    <pageSetUpPr fitToPage="1"/>
  </sheetPr>
  <dimension ref="A1:S22"/>
  <sheetViews>
    <sheetView view="pageBreakPreview" zoomScaleSheetLayoutView="100" workbookViewId="0">
      <selection activeCell="F3" sqref="F3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9.42578125" style="1" bestFit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9" ht="14.25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M1" s="7"/>
      <c r="N1" s="7"/>
      <c r="O1" s="8"/>
    </row>
    <row r="2" spans="1:19" ht="15" x14ac:dyDescent="0.2">
      <c r="A2" s="9"/>
      <c r="B2" s="6" t="s">
        <v>4</v>
      </c>
      <c r="C2" s="6"/>
      <c r="D2" s="6"/>
      <c r="E2" s="6"/>
      <c r="F2" s="6"/>
      <c r="G2" s="6"/>
      <c r="H2" s="6"/>
      <c r="I2" s="6"/>
      <c r="J2" s="6"/>
      <c r="K2" s="8"/>
      <c r="L2" s="8"/>
      <c r="M2" s="37">
        <v>0.66659999999999997</v>
      </c>
      <c r="N2" s="10"/>
      <c r="O2" s="8"/>
      <c r="P2" s="8"/>
      <c r="Q2" s="8"/>
    </row>
    <row r="3" spans="1:19" ht="15" x14ac:dyDescent="0.2">
      <c r="B3" s="28"/>
      <c r="C3" s="28"/>
      <c r="D3" s="28"/>
      <c r="E3" s="28"/>
      <c r="F3" s="28"/>
      <c r="G3" s="29"/>
      <c r="H3" s="28"/>
      <c r="I3" s="28"/>
      <c r="J3" s="30"/>
      <c r="K3" s="30"/>
      <c r="L3" s="30"/>
      <c r="M3" s="22"/>
      <c r="N3" s="22"/>
      <c r="O3" s="31"/>
      <c r="P3" s="31"/>
      <c r="Q3" s="31"/>
      <c r="R3" s="23"/>
      <c r="S3" s="24"/>
    </row>
    <row r="4" spans="1:19" ht="29.25" customHeight="1" x14ac:dyDescent="0.2">
      <c r="B4" s="8"/>
      <c r="C4" s="8"/>
      <c r="D4" s="8"/>
      <c r="F4" s="11"/>
      <c r="G4" s="11"/>
      <c r="H4" s="11"/>
      <c r="I4" s="11"/>
      <c r="J4" s="8"/>
      <c r="K4" s="8"/>
      <c r="M4" s="12" t="s">
        <v>23</v>
      </c>
      <c r="N4" s="12"/>
      <c r="O4" s="7"/>
      <c r="P4" s="8"/>
      <c r="Q4" s="8"/>
      <c r="R4" s="8"/>
    </row>
    <row r="5" spans="1:19" ht="67.5" x14ac:dyDescent="0.2">
      <c r="A5" s="13" t="s">
        <v>15</v>
      </c>
      <c r="B5" s="14" t="s">
        <v>7</v>
      </c>
      <c r="C5" s="33" t="s">
        <v>24</v>
      </c>
      <c r="D5" s="13" t="s">
        <v>11</v>
      </c>
      <c r="E5" s="14" t="s">
        <v>6</v>
      </c>
      <c r="F5" s="13" t="s">
        <v>0</v>
      </c>
      <c r="G5" s="4" t="s">
        <v>21</v>
      </c>
      <c r="H5" s="4" t="s">
        <v>12</v>
      </c>
      <c r="I5" s="4" t="s">
        <v>22</v>
      </c>
      <c r="J5" s="14" t="s">
        <v>16</v>
      </c>
      <c r="K5" s="14" t="s">
        <v>14</v>
      </c>
      <c r="L5" s="14" t="s">
        <v>17</v>
      </c>
      <c r="M5" s="14" t="s">
        <v>13</v>
      </c>
      <c r="N5" s="25"/>
      <c r="O5" s="15" t="s">
        <v>10</v>
      </c>
      <c r="P5" s="16" t="s">
        <v>5</v>
      </c>
      <c r="Q5" s="15" t="s">
        <v>18</v>
      </c>
      <c r="R5" s="17"/>
    </row>
    <row r="6" spans="1:19" ht="9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S6" s="18"/>
    </row>
    <row r="7" spans="1:19" ht="15" x14ac:dyDescent="0.2">
      <c r="A7" s="16" t="s">
        <v>19</v>
      </c>
      <c r="B7" s="19">
        <f>ROUND(O7/12*$M$2,2)</f>
        <v>1004.05</v>
      </c>
      <c r="C7" s="19">
        <f>ROUND((P7*7.7)/12*$M$2,2)</f>
        <v>38.65</v>
      </c>
      <c r="D7" s="19">
        <f>ROUND((B7+C7)/12,2)</f>
        <v>86.89</v>
      </c>
      <c r="E7" s="19">
        <f>ROUND(Q7/12*$M$2,2)</f>
        <v>85.89</v>
      </c>
      <c r="F7" s="19">
        <f>SUM(B7:E7)</f>
        <v>1215.4800000000002</v>
      </c>
      <c r="G7" s="19"/>
      <c r="H7" s="3">
        <f>ROUND(140*$M$2,2)</f>
        <v>93.32</v>
      </c>
      <c r="I7" s="3">
        <f>ROUND(600/12,2)</f>
        <v>50</v>
      </c>
      <c r="J7" s="2">
        <f>(F7+G7+H7+I7)/13.5-(F7+G7+H7+I7)*0.5%</f>
        <v>93.857851851851862</v>
      </c>
      <c r="K7" s="2">
        <f>ROUND(F7+G7+J7+H7+I7,2)</f>
        <v>1452.66</v>
      </c>
      <c r="L7" s="2">
        <f>ROUND((F7+G7+H7+I7)*33.663%,2)</f>
        <v>457.41</v>
      </c>
      <c r="M7" s="21">
        <f>K7+L7</f>
        <v>1910.0700000000002</v>
      </c>
      <c r="N7" s="22"/>
      <c r="O7" s="20">
        <v>18074.78</v>
      </c>
      <c r="P7" s="20">
        <v>90.36</v>
      </c>
      <c r="Q7" s="32">
        <v>1546.16</v>
      </c>
      <c r="R7" s="23"/>
      <c r="S7" s="24"/>
    </row>
    <row r="8" spans="1:19" ht="15" x14ac:dyDescent="0.2">
      <c r="A8" s="16" t="s">
        <v>20</v>
      </c>
      <c r="B8" s="19">
        <f t="shared" ref="B8:B11" si="0">ROUND(O8/12*$M$2,2)</f>
        <v>1109.19</v>
      </c>
      <c r="C8" s="19">
        <f t="shared" ref="C8:C11" si="1">ROUND((P8*7.7)/12*$M$2,2)</f>
        <v>42.71</v>
      </c>
      <c r="D8" s="19">
        <f t="shared" ref="D8:D11" si="2">ROUND((B8+C8)/12,2)</f>
        <v>95.99</v>
      </c>
      <c r="E8" s="19">
        <f t="shared" ref="E8:E11" si="3">ROUND(Q8/12*$M$2,2)</f>
        <v>85.89</v>
      </c>
      <c r="F8" s="19">
        <f>SUM(B8:E8)</f>
        <v>1333.7800000000002</v>
      </c>
      <c r="G8" s="19"/>
      <c r="H8" s="3">
        <f t="shared" ref="H8:H10" si="4">ROUND(140*$M$2,2)</f>
        <v>93.32</v>
      </c>
      <c r="I8" s="3">
        <f t="shared" ref="I8:I10" si="5">ROUND(600/12,2)</f>
        <v>50</v>
      </c>
      <c r="J8" s="2">
        <f t="shared" ref="J8:J11" si="6">(F8+G8+H8+I8)/13.5-(F8+G8+H8+I8)*0.5%</f>
        <v>102.02931481481482</v>
      </c>
      <c r="K8" s="2">
        <f t="shared" ref="K8:K11" si="7">ROUND(F8+G8+J8+H8+I8,2)</f>
        <v>1579.13</v>
      </c>
      <c r="L8" s="2">
        <f t="shared" ref="L8:L11" si="8">ROUND((F8+G8+H8+I8)*33.663%,2)</f>
        <v>497.24</v>
      </c>
      <c r="M8" s="21">
        <f t="shared" ref="M8" si="9">K8+L8</f>
        <v>2076.37</v>
      </c>
      <c r="N8" s="22"/>
      <c r="O8" s="20">
        <v>19967.47</v>
      </c>
      <c r="P8" s="20">
        <v>99.84</v>
      </c>
      <c r="Q8" s="32">
        <v>1546.16</v>
      </c>
      <c r="R8" s="23"/>
      <c r="S8" s="24"/>
    </row>
    <row r="9" spans="1:19" ht="15" x14ac:dyDescent="0.2">
      <c r="A9" s="16" t="s">
        <v>1</v>
      </c>
      <c r="B9" s="19">
        <f t="shared" si="0"/>
        <v>1142.47</v>
      </c>
      <c r="C9" s="19">
        <f t="shared" si="1"/>
        <v>43.99</v>
      </c>
      <c r="D9" s="19">
        <f t="shared" si="2"/>
        <v>98.87</v>
      </c>
      <c r="E9" s="19">
        <f t="shared" si="3"/>
        <v>114.1</v>
      </c>
      <c r="F9" s="19">
        <f>SUM(B9:E9)</f>
        <v>1399.4299999999998</v>
      </c>
      <c r="G9" s="19"/>
      <c r="H9" s="3">
        <f t="shared" si="4"/>
        <v>93.32</v>
      </c>
      <c r="I9" s="3">
        <f t="shared" si="5"/>
        <v>50</v>
      </c>
      <c r="J9" s="2">
        <f t="shared" si="6"/>
        <v>106.56402777777775</v>
      </c>
      <c r="K9" s="2">
        <f t="shared" si="7"/>
        <v>1649.31</v>
      </c>
      <c r="L9" s="2">
        <f t="shared" si="8"/>
        <v>519.34</v>
      </c>
      <c r="M9" s="21">
        <f>K9+L9</f>
        <v>2168.65</v>
      </c>
      <c r="N9" s="22"/>
      <c r="O9" s="20">
        <v>20566.599999999999</v>
      </c>
      <c r="P9" s="20">
        <v>102.84</v>
      </c>
      <c r="Q9" s="32">
        <v>2053.9700000000003</v>
      </c>
      <c r="R9" s="23"/>
      <c r="S9" s="24"/>
    </row>
    <row r="10" spans="1:19" ht="15" x14ac:dyDescent="0.2">
      <c r="A10" s="16" t="s">
        <v>2</v>
      </c>
      <c r="B10" s="19">
        <f t="shared" si="0"/>
        <v>1327.78</v>
      </c>
      <c r="C10" s="19">
        <f t="shared" si="1"/>
        <v>51.12</v>
      </c>
      <c r="D10" s="19">
        <f t="shared" si="2"/>
        <v>114.91</v>
      </c>
      <c r="E10" s="19">
        <f t="shared" si="3"/>
        <v>157.88</v>
      </c>
      <c r="F10" s="19">
        <f>SUM(B10:E10)</f>
        <v>1651.69</v>
      </c>
      <c r="G10" s="19"/>
      <c r="H10" s="3">
        <f t="shared" si="4"/>
        <v>93.32</v>
      </c>
      <c r="I10" s="3">
        <f t="shared" si="5"/>
        <v>50</v>
      </c>
      <c r="J10" s="2">
        <f t="shared" si="6"/>
        <v>123.98865370370372</v>
      </c>
      <c r="K10" s="2">
        <f t="shared" si="7"/>
        <v>1919</v>
      </c>
      <c r="L10" s="2">
        <f t="shared" si="8"/>
        <v>604.25</v>
      </c>
      <c r="M10" s="21">
        <f>K10+L10</f>
        <v>2523.25</v>
      </c>
      <c r="N10" s="22"/>
      <c r="O10" s="20">
        <v>23902.47</v>
      </c>
      <c r="P10" s="20">
        <v>119.52</v>
      </c>
      <c r="Q10" s="32">
        <v>2842.16</v>
      </c>
      <c r="R10" s="23"/>
      <c r="S10" s="24"/>
    </row>
    <row r="11" spans="1:19" ht="15" x14ac:dyDescent="0.2">
      <c r="A11" s="16" t="s">
        <v>3</v>
      </c>
      <c r="B11" s="19">
        <f t="shared" si="0"/>
        <v>1493.74</v>
      </c>
      <c r="C11" s="19">
        <f t="shared" si="1"/>
        <v>57.49</v>
      </c>
      <c r="D11" s="19">
        <f t="shared" si="2"/>
        <v>129.27000000000001</v>
      </c>
      <c r="E11" s="19">
        <f t="shared" si="3"/>
        <v>186.61</v>
      </c>
      <c r="F11" s="19">
        <f>SUM(B11:E11)</f>
        <v>1867.1100000000001</v>
      </c>
      <c r="G11" s="3">
        <f>ROUND(((3099)*1.15)/12,2)</f>
        <v>296.99</v>
      </c>
      <c r="H11" s="19"/>
      <c r="I11" s="19"/>
      <c r="J11" s="2">
        <f t="shared" si="6"/>
        <v>149.48320370370371</v>
      </c>
      <c r="K11" s="2">
        <f t="shared" si="7"/>
        <v>2313.58</v>
      </c>
      <c r="L11" s="2">
        <f t="shared" si="8"/>
        <v>728.5</v>
      </c>
      <c r="M11" s="21">
        <f>K11+L11</f>
        <v>3042.08</v>
      </c>
      <c r="N11" s="22"/>
      <c r="O11" s="20">
        <v>26890.05</v>
      </c>
      <c r="P11" s="20">
        <v>134.4</v>
      </c>
      <c r="Q11" s="32">
        <v>3359.4</v>
      </c>
      <c r="R11" s="23"/>
      <c r="S11" s="24"/>
    </row>
    <row r="12" spans="1:19" ht="15" x14ac:dyDescent="0.2">
      <c r="B12" s="28"/>
      <c r="C12" s="28"/>
      <c r="D12" s="28"/>
      <c r="E12" s="28"/>
      <c r="F12" s="28"/>
      <c r="G12" s="29"/>
      <c r="H12" s="28"/>
      <c r="I12" s="28"/>
      <c r="J12" s="30"/>
      <c r="K12" s="30"/>
      <c r="L12" s="30"/>
      <c r="M12" s="22"/>
      <c r="N12" s="22"/>
      <c r="O12" s="31"/>
      <c r="P12" s="31"/>
      <c r="Q12" s="31"/>
      <c r="R12" s="23"/>
      <c r="S12" s="24"/>
    </row>
    <row r="13" spans="1:19" ht="29.25" customHeight="1" x14ac:dyDescent="0.2">
      <c r="B13" s="8"/>
      <c r="C13" s="8"/>
      <c r="D13" s="8"/>
      <c r="F13" s="11"/>
      <c r="G13" s="11"/>
      <c r="H13" s="11"/>
      <c r="I13" s="11"/>
      <c r="J13" s="8"/>
      <c r="K13" s="8"/>
      <c r="M13" s="34" t="s">
        <v>25</v>
      </c>
      <c r="N13" s="12"/>
      <c r="O13" s="7"/>
      <c r="P13" s="8"/>
      <c r="Q13" s="8"/>
      <c r="R13" s="8"/>
    </row>
    <row r="14" spans="1:19" ht="67.5" x14ac:dyDescent="0.2">
      <c r="A14" s="13" t="s">
        <v>15</v>
      </c>
      <c r="B14" s="14" t="s">
        <v>7</v>
      </c>
      <c r="C14" s="33" t="s">
        <v>24</v>
      </c>
      <c r="D14" s="13" t="s">
        <v>11</v>
      </c>
      <c r="E14" s="14" t="s">
        <v>6</v>
      </c>
      <c r="F14" s="13" t="s">
        <v>0</v>
      </c>
      <c r="G14" s="4" t="s">
        <v>21</v>
      </c>
      <c r="H14" s="4" t="s">
        <v>12</v>
      </c>
      <c r="I14" s="4" t="s">
        <v>22</v>
      </c>
      <c r="J14" s="14" t="s">
        <v>16</v>
      </c>
      <c r="K14" s="14" t="s">
        <v>14</v>
      </c>
      <c r="L14" s="14" t="s">
        <v>17</v>
      </c>
      <c r="M14" s="14" t="s">
        <v>13</v>
      </c>
      <c r="N14" s="25"/>
      <c r="O14" s="15" t="s">
        <v>10</v>
      </c>
      <c r="P14" s="16" t="s">
        <v>5</v>
      </c>
      <c r="Q14" s="15" t="s">
        <v>18</v>
      </c>
      <c r="R14" s="17"/>
    </row>
    <row r="15" spans="1:19" ht="9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S15" s="18"/>
    </row>
    <row r="16" spans="1:19" ht="15" x14ac:dyDescent="0.2">
      <c r="A16" s="35" t="s">
        <v>26</v>
      </c>
      <c r="B16" s="19">
        <f t="shared" ref="B16:B19" si="10">ROUND(O16/12*$M$2,2)</f>
        <v>1109.19</v>
      </c>
      <c r="C16" s="19">
        <f t="shared" ref="C16:C19" si="11">ROUND((P16*7.7)/12*$M$2,2)</f>
        <v>42.71</v>
      </c>
      <c r="D16" s="19">
        <f t="shared" ref="D16:D19" si="12">ROUND((B16+C16)/12,2)</f>
        <v>95.99</v>
      </c>
      <c r="E16" s="19">
        <f t="shared" ref="E16:E19" si="13">ROUND(Q16/12*$M$2,2)</f>
        <v>85.89</v>
      </c>
      <c r="F16" s="19">
        <f>SUM(B16:E16)</f>
        <v>1333.7800000000002</v>
      </c>
      <c r="G16" s="19"/>
      <c r="H16" s="3">
        <f t="shared" ref="H16:H18" si="14">ROUND(140*$M$2,2)</f>
        <v>93.32</v>
      </c>
      <c r="I16" s="3">
        <f t="shared" ref="I16:I18" si="15">ROUND(600/12,2)</f>
        <v>50</v>
      </c>
      <c r="J16" s="2">
        <f t="shared" ref="J16:J19" si="16">(F16+G16+H16+I16)/13.5-(F16+G16+H16+I16)*0.5%</f>
        <v>102.02931481481482</v>
      </c>
      <c r="K16" s="2">
        <f t="shared" ref="K16:K19" si="17">ROUND(F16+G16+J16+H16+I16,2)</f>
        <v>1579.13</v>
      </c>
      <c r="L16" s="2">
        <f t="shared" ref="L16:L19" si="18">ROUND((F16+G16+H16+I16)*33.663%,2)</f>
        <v>497.24</v>
      </c>
      <c r="M16" s="21">
        <f t="shared" ref="M16" si="19">K16+L16</f>
        <v>2076.37</v>
      </c>
      <c r="N16" s="22"/>
      <c r="O16" s="32">
        <v>19967.47</v>
      </c>
      <c r="P16" s="32">
        <v>99.84</v>
      </c>
      <c r="Q16" s="32">
        <v>1546.16</v>
      </c>
      <c r="R16" s="23"/>
      <c r="S16" s="24"/>
    </row>
    <row r="17" spans="1:19" ht="15" x14ac:dyDescent="0.2">
      <c r="A17" s="35" t="s">
        <v>27</v>
      </c>
      <c r="B17" s="19">
        <f t="shared" si="10"/>
        <v>1163.92</v>
      </c>
      <c r="C17" s="19">
        <f t="shared" si="11"/>
        <v>44.81</v>
      </c>
      <c r="D17" s="19">
        <f t="shared" si="12"/>
        <v>100.73</v>
      </c>
      <c r="E17" s="19">
        <f t="shared" si="13"/>
        <v>114.1</v>
      </c>
      <c r="F17" s="19">
        <f>SUM(B17:E17)</f>
        <v>1423.56</v>
      </c>
      <c r="G17" s="19"/>
      <c r="H17" s="3">
        <f t="shared" si="14"/>
        <v>93.32</v>
      </c>
      <c r="I17" s="3">
        <f t="shared" si="15"/>
        <v>50</v>
      </c>
      <c r="J17" s="2">
        <f t="shared" si="16"/>
        <v>108.23078518518517</v>
      </c>
      <c r="K17" s="2">
        <f t="shared" si="17"/>
        <v>1675.11</v>
      </c>
      <c r="L17" s="2">
        <f t="shared" si="18"/>
        <v>527.46</v>
      </c>
      <c r="M17" s="21">
        <f>K17+L17</f>
        <v>2202.5699999999997</v>
      </c>
      <c r="N17" s="22"/>
      <c r="O17" s="32">
        <v>20952.599999999999</v>
      </c>
      <c r="P17" s="32">
        <f>8.73*12</f>
        <v>104.76</v>
      </c>
      <c r="Q17" s="32">
        <v>2053.9700000000003</v>
      </c>
      <c r="R17" s="23"/>
      <c r="S17" s="24"/>
    </row>
    <row r="18" spans="1:19" ht="15" x14ac:dyDescent="0.2">
      <c r="A18" s="35" t="s">
        <v>28</v>
      </c>
      <c r="B18" s="19">
        <f t="shared" si="10"/>
        <v>1327.78</v>
      </c>
      <c r="C18" s="19">
        <f t="shared" si="11"/>
        <v>51.12</v>
      </c>
      <c r="D18" s="19">
        <f t="shared" si="12"/>
        <v>114.91</v>
      </c>
      <c r="E18" s="19">
        <f t="shared" si="13"/>
        <v>157.88</v>
      </c>
      <c r="F18" s="19">
        <f>SUM(B18:E18)</f>
        <v>1651.69</v>
      </c>
      <c r="G18" s="19"/>
      <c r="H18" s="3">
        <f t="shared" si="14"/>
        <v>93.32</v>
      </c>
      <c r="I18" s="3">
        <f t="shared" si="15"/>
        <v>50</v>
      </c>
      <c r="J18" s="2">
        <f t="shared" si="16"/>
        <v>123.98865370370372</v>
      </c>
      <c r="K18" s="2">
        <f t="shared" si="17"/>
        <v>1919</v>
      </c>
      <c r="L18" s="2">
        <f t="shared" si="18"/>
        <v>604.25</v>
      </c>
      <c r="M18" s="21">
        <f>K18+L18</f>
        <v>2523.25</v>
      </c>
      <c r="N18" s="22"/>
      <c r="O18" s="32">
        <v>23902.47</v>
      </c>
      <c r="P18" s="32">
        <v>119.52</v>
      </c>
      <c r="Q18" s="32">
        <v>2842.16</v>
      </c>
      <c r="R18" s="23"/>
      <c r="S18" s="24"/>
    </row>
    <row r="19" spans="1:19" ht="15" x14ac:dyDescent="0.2">
      <c r="A19" s="35" t="s">
        <v>29</v>
      </c>
      <c r="B19" s="19">
        <f t="shared" si="10"/>
        <v>1493.74</v>
      </c>
      <c r="C19" s="19">
        <f t="shared" si="11"/>
        <v>57.49</v>
      </c>
      <c r="D19" s="19">
        <f t="shared" si="12"/>
        <v>129.27000000000001</v>
      </c>
      <c r="E19" s="19">
        <f t="shared" si="13"/>
        <v>186.61</v>
      </c>
      <c r="F19" s="19">
        <f>SUM(B19:E19)</f>
        <v>1867.1100000000001</v>
      </c>
      <c r="G19" s="3">
        <f>ROUND(((3099)*1.15)/12,2)</f>
        <v>296.99</v>
      </c>
      <c r="H19" s="19"/>
      <c r="I19" s="19"/>
      <c r="J19" s="2">
        <f t="shared" si="16"/>
        <v>149.48320370370371</v>
      </c>
      <c r="K19" s="2">
        <f t="shared" si="17"/>
        <v>2313.58</v>
      </c>
      <c r="L19" s="2">
        <f t="shared" si="18"/>
        <v>728.5</v>
      </c>
      <c r="M19" s="21">
        <f>K19+L19</f>
        <v>3042.08</v>
      </c>
      <c r="N19" s="22"/>
      <c r="O19" s="32">
        <v>26890.05</v>
      </c>
      <c r="P19" s="32">
        <v>134.4</v>
      </c>
      <c r="Q19" s="32">
        <v>3359.4</v>
      </c>
      <c r="R19" s="23"/>
      <c r="S19" s="24"/>
    </row>
    <row r="20" spans="1:19" ht="15" x14ac:dyDescent="0.2">
      <c r="B20" s="28"/>
      <c r="C20" s="28"/>
      <c r="D20" s="28"/>
      <c r="E20" s="28"/>
      <c r="F20" s="28"/>
      <c r="G20" s="29"/>
      <c r="H20" s="28"/>
      <c r="I20" s="28"/>
      <c r="J20" s="30"/>
      <c r="K20" s="30"/>
      <c r="L20" s="30"/>
      <c r="M20" s="22"/>
      <c r="N20" s="22"/>
      <c r="O20" s="31"/>
      <c r="P20" s="31"/>
      <c r="Q20" s="31"/>
      <c r="R20" s="23"/>
      <c r="S20" s="24"/>
    </row>
    <row r="22" spans="1:19" ht="15" x14ac:dyDescent="0.2">
      <c r="A22" s="36" t="s">
        <v>8</v>
      </c>
      <c r="B22" s="1" t="s">
        <v>9</v>
      </c>
      <c r="P22" s="26"/>
      <c r="Q22" s="26"/>
      <c r="R22" s="27"/>
      <c r="S22" s="24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0CAA-A3D6-498B-ADDE-68BBF44C4C4C}">
  <sheetPr>
    <pageSetUpPr fitToPage="1"/>
  </sheetPr>
  <dimension ref="A1:S22"/>
  <sheetViews>
    <sheetView view="pageBreakPreview" zoomScaleSheetLayoutView="100" workbookViewId="0">
      <selection activeCell="F4" sqref="F4"/>
    </sheetView>
  </sheetViews>
  <sheetFormatPr defaultColWidth="12.28515625" defaultRowHeight="12.75" x14ac:dyDescent="0.2"/>
  <cols>
    <col min="1" max="1" width="23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8" width="14.85546875" style="1" customWidth="1"/>
    <col min="9" max="9" width="16" style="1" customWidth="1"/>
    <col min="10" max="10" width="10.140625" style="1" customWidth="1"/>
    <col min="11" max="11" width="11.28515625" style="1" bestFit="1" customWidth="1"/>
    <col min="12" max="12" width="12.28515625" style="1" customWidth="1"/>
    <col min="13" max="13" width="14.42578125" style="1" customWidth="1"/>
    <col min="14" max="14" width="13.28515625" style="1" customWidth="1"/>
    <col min="15" max="15" width="13.85546875" style="1" customWidth="1"/>
    <col min="16" max="16" width="9.42578125" style="1" bestFit="1" customWidth="1"/>
    <col min="17" max="17" width="11.28515625" style="1" bestFit="1" customWidth="1"/>
    <col min="18" max="18" width="16.42578125" style="1" bestFit="1" customWidth="1"/>
    <col min="19" max="16384" width="12.28515625" style="1"/>
  </cols>
  <sheetData>
    <row r="1" spans="1:19" ht="14.25" x14ac:dyDescent="0.2">
      <c r="A1" s="38" t="s">
        <v>30</v>
      </c>
      <c r="B1" s="38"/>
      <c r="C1" s="38"/>
      <c r="D1" s="38"/>
      <c r="E1" s="38"/>
      <c r="F1" s="38"/>
      <c r="G1" s="38"/>
      <c r="H1" s="38"/>
      <c r="I1" s="38"/>
      <c r="J1" s="38"/>
      <c r="M1" s="7"/>
      <c r="N1" s="7"/>
      <c r="O1" s="8"/>
    </row>
    <row r="2" spans="1:19" ht="15" x14ac:dyDescent="0.2">
      <c r="A2" s="9"/>
      <c r="B2" s="6" t="s">
        <v>4</v>
      </c>
      <c r="C2" s="6"/>
      <c r="D2" s="6"/>
      <c r="E2" s="6"/>
      <c r="F2" s="6"/>
      <c r="G2" s="6"/>
      <c r="H2" s="6"/>
      <c r="I2" s="6"/>
      <c r="J2" s="6"/>
      <c r="K2" s="8"/>
      <c r="L2" s="8"/>
      <c r="M2" s="37">
        <v>0.5</v>
      </c>
      <c r="N2" s="10"/>
      <c r="O2" s="8"/>
      <c r="P2" s="8"/>
      <c r="Q2" s="8"/>
    </row>
    <row r="3" spans="1:19" ht="15" x14ac:dyDescent="0.2">
      <c r="B3" s="28"/>
      <c r="C3" s="28"/>
      <c r="D3" s="28"/>
      <c r="E3" s="28"/>
      <c r="F3" s="28"/>
      <c r="G3" s="29"/>
      <c r="H3" s="28"/>
      <c r="I3" s="28"/>
      <c r="J3" s="30"/>
      <c r="K3" s="30"/>
      <c r="L3" s="30"/>
      <c r="M3" s="22"/>
      <c r="N3" s="22"/>
      <c r="O3" s="31"/>
      <c r="P3" s="31"/>
      <c r="Q3" s="31"/>
      <c r="R3" s="23"/>
      <c r="S3" s="24"/>
    </row>
    <row r="4" spans="1:19" ht="29.25" customHeight="1" x14ac:dyDescent="0.2">
      <c r="B4" s="8"/>
      <c r="C4" s="8"/>
      <c r="D4" s="8"/>
      <c r="F4" s="11"/>
      <c r="G4" s="11"/>
      <c r="H4" s="11"/>
      <c r="I4" s="11"/>
      <c r="J4" s="8"/>
      <c r="K4" s="8"/>
      <c r="M4" s="12" t="s">
        <v>23</v>
      </c>
      <c r="N4" s="12"/>
      <c r="O4" s="7"/>
      <c r="P4" s="8"/>
      <c r="Q4" s="8"/>
      <c r="R4" s="8"/>
    </row>
    <row r="5" spans="1:19" ht="67.5" x14ac:dyDescent="0.2">
      <c r="A5" s="13" t="s">
        <v>15</v>
      </c>
      <c r="B5" s="14" t="s">
        <v>7</v>
      </c>
      <c r="C5" s="33" t="s">
        <v>24</v>
      </c>
      <c r="D5" s="13" t="s">
        <v>11</v>
      </c>
      <c r="E5" s="14" t="s">
        <v>6</v>
      </c>
      <c r="F5" s="13" t="s">
        <v>0</v>
      </c>
      <c r="G5" s="4" t="s">
        <v>21</v>
      </c>
      <c r="H5" s="4" t="s">
        <v>12</v>
      </c>
      <c r="I5" s="4" t="s">
        <v>22</v>
      </c>
      <c r="J5" s="14" t="s">
        <v>16</v>
      </c>
      <c r="K5" s="14" t="s">
        <v>14</v>
      </c>
      <c r="L5" s="14" t="s">
        <v>17</v>
      </c>
      <c r="M5" s="14" t="s">
        <v>13</v>
      </c>
      <c r="N5" s="25"/>
      <c r="O5" s="15" t="s">
        <v>10</v>
      </c>
      <c r="P5" s="16" t="s">
        <v>5</v>
      </c>
      <c r="Q5" s="15" t="s">
        <v>18</v>
      </c>
      <c r="R5" s="17"/>
    </row>
    <row r="6" spans="1:19" ht="9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S6" s="18"/>
    </row>
    <row r="7" spans="1:19" ht="15" x14ac:dyDescent="0.2">
      <c r="A7" s="16" t="s">
        <v>19</v>
      </c>
      <c r="B7" s="19">
        <f>ROUND(O7/12*$M$2,2)</f>
        <v>753.12</v>
      </c>
      <c r="C7" s="19">
        <f>ROUND((P7*7.7)/12*$M$2,2)</f>
        <v>28.99</v>
      </c>
      <c r="D7" s="19">
        <f>ROUND((B7+C7)/12,2)</f>
        <v>65.180000000000007</v>
      </c>
      <c r="E7" s="19">
        <f>ROUND(Q7/12*$M$2,2)</f>
        <v>64.42</v>
      </c>
      <c r="F7" s="19">
        <f>SUM(B7:E7)</f>
        <v>911.70999999999992</v>
      </c>
      <c r="G7" s="19"/>
      <c r="H7" s="3">
        <f>ROUND(140*$M$2,2)</f>
        <v>70</v>
      </c>
      <c r="I7" s="3">
        <f>ROUND(600/12,2)</f>
        <v>50</v>
      </c>
      <c r="J7" s="2">
        <f>(F7+G7+H7+I7)/13.5-(F7+G7+H7+I7)*0.5%</f>
        <v>71.264412962962965</v>
      </c>
      <c r="K7" s="2">
        <f>ROUND(F7+G7+J7+H7+I7,2)</f>
        <v>1102.97</v>
      </c>
      <c r="L7" s="2">
        <f>ROUND((F7+G7+H7+I7)*33.663%,2)</f>
        <v>347.3</v>
      </c>
      <c r="M7" s="21">
        <f>K7+L7</f>
        <v>1450.27</v>
      </c>
      <c r="N7" s="22"/>
      <c r="O7" s="20">
        <v>18074.78</v>
      </c>
      <c r="P7" s="20">
        <v>90.36</v>
      </c>
      <c r="Q7" s="32">
        <v>1546.16</v>
      </c>
      <c r="R7" s="23"/>
      <c r="S7" s="24"/>
    </row>
    <row r="8" spans="1:19" ht="15" x14ac:dyDescent="0.2">
      <c r="A8" s="16" t="s">
        <v>20</v>
      </c>
      <c r="B8" s="19">
        <f t="shared" ref="B8:B11" si="0">ROUND(O8/12*$M$2,2)</f>
        <v>831.98</v>
      </c>
      <c r="C8" s="19">
        <f t="shared" ref="C8:C11" si="1">ROUND((P8*7.7)/12*$M$2,2)</f>
        <v>32.03</v>
      </c>
      <c r="D8" s="19">
        <f t="shared" ref="D8:D11" si="2">ROUND((B8+C8)/12,2)</f>
        <v>72</v>
      </c>
      <c r="E8" s="19">
        <f t="shared" ref="E8:E11" si="3">ROUND(Q8/12*$M$2,2)</f>
        <v>64.42</v>
      </c>
      <c r="F8" s="19">
        <f>SUM(B8:E8)</f>
        <v>1000.43</v>
      </c>
      <c r="G8" s="19"/>
      <c r="H8" s="3">
        <f t="shared" ref="H8:H10" si="4">ROUND(140*$M$2,2)</f>
        <v>70</v>
      </c>
      <c r="I8" s="3">
        <f t="shared" ref="I8:I10" si="5">ROUND(600/12,2)</f>
        <v>50</v>
      </c>
      <c r="J8" s="2">
        <f t="shared" ref="J8:J11" si="6">(F8+G8+H8+I8)/13.5-(F8+G8+H8+I8)*0.5%</f>
        <v>77.392664814814808</v>
      </c>
      <c r="K8" s="2">
        <f t="shared" ref="K8:K11" si="7">ROUND(F8+G8+J8+H8+I8,2)</f>
        <v>1197.82</v>
      </c>
      <c r="L8" s="2">
        <f t="shared" ref="L8:L11" si="8">ROUND((F8+G8+H8+I8)*33.663%,2)</f>
        <v>377.17</v>
      </c>
      <c r="M8" s="21">
        <f t="shared" ref="M8" si="9">K8+L8</f>
        <v>1574.99</v>
      </c>
      <c r="N8" s="22"/>
      <c r="O8" s="20">
        <v>19967.47</v>
      </c>
      <c r="P8" s="20">
        <v>99.84</v>
      </c>
      <c r="Q8" s="32">
        <v>1546.16</v>
      </c>
      <c r="R8" s="23"/>
      <c r="S8" s="24"/>
    </row>
    <row r="9" spans="1:19" ht="15" x14ac:dyDescent="0.2">
      <c r="A9" s="16" t="s">
        <v>1</v>
      </c>
      <c r="B9" s="19">
        <f t="shared" si="0"/>
        <v>856.94</v>
      </c>
      <c r="C9" s="19">
        <f t="shared" si="1"/>
        <v>32.99</v>
      </c>
      <c r="D9" s="19">
        <f t="shared" si="2"/>
        <v>74.16</v>
      </c>
      <c r="E9" s="19">
        <f t="shared" si="3"/>
        <v>85.58</v>
      </c>
      <c r="F9" s="19">
        <f>SUM(B9:E9)</f>
        <v>1049.67</v>
      </c>
      <c r="G9" s="19"/>
      <c r="H9" s="3">
        <f t="shared" si="4"/>
        <v>70</v>
      </c>
      <c r="I9" s="3">
        <f t="shared" si="5"/>
        <v>50</v>
      </c>
      <c r="J9" s="2">
        <f t="shared" si="6"/>
        <v>80.793872222222234</v>
      </c>
      <c r="K9" s="2">
        <f t="shared" si="7"/>
        <v>1250.46</v>
      </c>
      <c r="L9" s="2">
        <f t="shared" si="8"/>
        <v>393.75</v>
      </c>
      <c r="M9" s="21">
        <f>K9+L9</f>
        <v>1644.21</v>
      </c>
      <c r="N9" s="22"/>
      <c r="O9" s="20">
        <v>20566.599999999999</v>
      </c>
      <c r="P9" s="20">
        <v>102.84</v>
      </c>
      <c r="Q9" s="32">
        <v>2053.9700000000003</v>
      </c>
      <c r="R9" s="23"/>
      <c r="S9" s="24"/>
    </row>
    <row r="10" spans="1:19" ht="15" x14ac:dyDescent="0.2">
      <c r="A10" s="16" t="s">
        <v>2</v>
      </c>
      <c r="B10" s="19">
        <f t="shared" si="0"/>
        <v>995.94</v>
      </c>
      <c r="C10" s="19">
        <f t="shared" si="1"/>
        <v>38.35</v>
      </c>
      <c r="D10" s="19">
        <f t="shared" si="2"/>
        <v>86.19</v>
      </c>
      <c r="E10" s="19">
        <f t="shared" si="3"/>
        <v>118.42</v>
      </c>
      <c r="F10" s="19">
        <f>SUM(B10:E10)</f>
        <v>1238.9000000000001</v>
      </c>
      <c r="G10" s="19"/>
      <c r="H10" s="3">
        <f t="shared" si="4"/>
        <v>70</v>
      </c>
      <c r="I10" s="3">
        <f t="shared" si="5"/>
        <v>50</v>
      </c>
      <c r="J10" s="2">
        <f t="shared" si="6"/>
        <v>93.864759259259273</v>
      </c>
      <c r="K10" s="2">
        <f t="shared" si="7"/>
        <v>1452.76</v>
      </c>
      <c r="L10" s="2">
        <f t="shared" si="8"/>
        <v>457.45</v>
      </c>
      <c r="M10" s="21">
        <f>K10+L10</f>
        <v>1910.21</v>
      </c>
      <c r="N10" s="22"/>
      <c r="O10" s="20">
        <v>23902.47</v>
      </c>
      <c r="P10" s="20">
        <v>119.52</v>
      </c>
      <c r="Q10" s="32">
        <v>2842.16</v>
      </c>
      <c r="R10" s="23"/>
      <c r="S10" s="24"/>
    </row>
    <row r="11" spans="1:19" ht="15" x14ac:dyDescent="0.2">
      <c r="A11" s="16" t="s">
        <v>3</v>
      </c>
      <c r="B11" s="19">
        <f t="shared" si="0"/>
        <v>1120.42</v>
      </c>
      <c r="C11" s="19">
        <f t="shared" si="1"/>
        <v>43.12</v>
      </c>
      <c r="D11" s="19">
        <f t="shared" si="2"/>
        <v>96.96</v>
      </c>
      <c r="E11" s="19">
        <f t="shared" si="3"/>
        <v>139.97999999999999</v>
      </c>
      <c r="F11" s="19">
        <f>SUM(B11:E11)</f>
        <v>1400.48</v>
      </c>
      <c r="G11" s="3">
        <f>ROUND(((3099)*1.15)/12,2)</f>
        <v>296.99</v>
      </c>
      <c r="H11" s="19"/>
      <c r="I11" s="19"/>
      <c r="J11" s="2">
        <f t="shared" si="6"/>
        <v>117.25116851851851</v>
      </c>
      <c r="K11" s="2">
        <f t="shared" si="7"/>
        <v>1814.72</v>
      </c>
      <c r="L11" s="2">
        <f t="shared" si="8"/>
        <v>571.41999999999996</v>
      </c>
      <c r="M11" s="21">
        <f>K11+L11</f>
        <v>2386.14</v>
      </c>
      <c r="N11" s="22"/>
      <c r="O11" s="20">
        <v>26890.05</v>
      </c>
      <c r="P11" s="20">
        <v>134.4</v>
      </c>
      <c r="Q11" s="32">
        <v>3359.4</v>
      </c>
      <c r="R11" s="23"/>
      <c r="S11" s="24"/>
    </row>
    <row r="12" spans="1:19" ht="15" x14ac:dyDescent="0.2">
      <c r="B12" s="28"/>
      <c r="C12" s="28"/>
      <c r="D12" s="28"/>
      <c r="E12" s="28"/>
      <c r="F12" s="28"/>
      <c r="G12" s="29"/>
      <c r="H12" s="28"/>
      <c r="I12" s="28"/>
      <c r="J12" s="30"/>
      <c r="K12" s="30"/>
      <c r="L12" s="30"/>
      <c r="M12" s="22"/>
      <c r="N12" s="22"/>
      <c r="O12" s="31"/>
      <c r="P12" s="31"/>
      <c r="Q12" s="31"/>
      <c r="R12" s="23"/>
      <c r="S12" s="24"/>
    </row>
    <row r="13" spans="1:19" ht="29.25" customHeight="1" x14ac:dyDescent="0.2">
      <c r="B13" s="8"/>
      <c r="C13" s="8"/>
      <c r="D13" s="8"/>
      <c r="F13" s="11"/>
      <c r="G13" s="11"/>
      <c r="H13" s="11"/>
      <c r="I13" s="11"/>
      <c r="J13" s="8"/>
      <c r="K13" s="8"/>
      <c r="M13" s="34" t="s">
        <v>25</v>
      </c>
      <c r="N13" s="12"/>
      <c r="O13" s="7"/>
      <c r="P13" s="8"/>
      <c r="Q13" s="8"/>
      <c r="R13" s="8"/>
    </row>
    <row r="14" spans="1:19" ht="67.5" x14ac:dyDescent="0.2">
      <c r="A14" s="13" t="s">
        <v>15</v>
      </c>
      <c r="B14" s="14" t="s">
        <v>7</v>
      </c>
      <c r="C14" s="33" t="s">
        <v>24</v>
      </c>
      <c r="D14" s="13" t="s">
        <v>11</v>
      </c>
      <c r="E14" s="14" t="s">
        <v>6</v>
      </c>
      <c r="F14" s="13" t="s">
        <v>0</v>
      </c>
      <c r="G14" s="4" t="s">
        <v>21</v>
      </c>
      <c r="H14" s="4" t="s">
        <v>12</v>
      </c>
      <c r="I14" s="4" t="s">
        <v>22</v>
      </c>
      <c r="J14" s="14" t="s">
        <v>16</v>
      </c>
      <c r="K14" s="14" t="s">
        <v>14</v>
      </c>
      <c r="L14" s="14" t="s">
        <v>17</v>
      </c>
      <c r="M14" s="14" t="s">
        <v>13</v>
      </c>
      <c r="N14" s="25"/>
      <c r="O14" s="15" t="s">
        <v>10</v>
      </c>
      <c r="P14" s="16" t="s">
        <v>5</v>
      </c>
      <c r="Q14" s="15" t="s">
        <v>18</v>
      </c>
      <c r="R14" s="17"/>
    </row>
    <row r="15" spans="1:19" ht="9.7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S15" s="18"/>
    </row>
    <row r="16" spans="1:19" ht="15" x14ac:dyDescent="0.2">
      <c r="A16" s="35" t="s">
        <v>26</v>
      </c>
      <c r="B16" s="19">
        <f t="shared" ref="B16:B19" si="10">ROUND(O16/12*$M$2,2)</f>
        <v>831.98</v>
      </c>
      <c r="C16" s="19">
        <f t="shared" ref="C16:C19" si="11">ROUND((P16*7.7)/12*$M$2,2)</f>
        <v>32.03</v>
      </c>
      <c r="D16" s="19">
        <f t="shared" ref="D16:D19" si="12">ROUND((B16+C16)/12,2)</f>
        <v>72</v>
      </c>
      <c r="E16" s="19">
        <f t="shared" ref="E16:E19" si="13">ROUND(Q16/12*$M$2,2)</f>
        <v>64.42</v>
      </c>
      <c r="F16" s="19">
        <f>SUM(B16:E16)</f>
        <v>1000.43</v>
      </c>
      <c r="G16" s="19"/>
      <c r="H16" s="3">
        <f t="shared" ref="H16:H18" si="14">ROUND(140*$M$2,2)</f>
        <v>70</v>
      </c>
      <c r="I16" s="3">
        <f t="shared" ref="I16:I18" si="15">ROUND(600/12,2)</f>
        <v>50</v>
      </c>
      <c r="J16" s="2">
        <f t="shared" ref="J16:J19" si="16">(F16+G16+H16+I16)/13.5-(F16+G16+H16+I16)*0.5%</f>
        <v>77.392664814814808</v>
      </c>
      <c r="K16" s="2">
        <f t="shared" ref="K16:K19" si="17">ROUND(F16+G16+J16+H16+I16,2)</f>
        <v>1197.82</v>
      </c>
      <c r="L16" s="2">
        <f t="shared" ref="L16:L19" si="18">ROUND((F16+G16+H16+I16)*33.663%,2)</f>
        <v>377.17</v>
      </c>
      <c r="M16" s="21">
        <f t="shared" ref="M16" si="19">K16+L16</f>
        <v>1574.99</v>
      </c>
      <c r="N16" s="22"/>
      <c r="O16" s="32">
        <v>19967.47</v>
      </c>
      <c r="P16" s="32">
        <v>99.84</v>
      </c>
      <c r="Q16" s="32">
        <v>1546.16</v>
      </c>
      <c r="R16" s="23"/>
      <c r="S16" s="24"/>
    </row>
    <row r="17" spans="1:19" ht="15" x14ac:dyDescent="0.2">
      <c r="A17" s="35" t="s">
        <v>27</v>
      </c>
      <c r="B17" s="19">
        <f t="shared" si="10"/>
        <v>873.03</v>
      </c>
      <c r="C17" s="19">
        <f t="shared" si="11"/>
        <v>33.61</v>
      </c>
      <c r="D17" s="19">
        <f t="shared" si="12"/>
        <v>75.55</v>
      </c>
      <c r="E17" s="19">
        <f t="shared" si="13"/>
        <v>85.58</v>
      </c>
      <c r="F17" s="19">
        <f>SUM(B17:E17)</f>
        <v>1067.77</v>
      </c>
      <c r="G17" s="19"/>
      <c r="H17" s="3">
        <f t="shared" si="14"/>
        <v>70</v>
      </c>
      <c r="I17" s="3">
        <f t="shared" si="15"/>
        <v>50</v>
      </c>
      <c r="J17" s="2">
        <f t="shared" si="16"/>
        <v>82.044112962962956</v>
      </c>
      <c r="K17" s="2">
        <f t="shared" si="17"/>
        <v>1269.81</v>
      </c>
      <c r="L17" s="2">
        <f t="shared" si="18"/>
        <v>399.84</v>
      </c>
      <c r="M17" s="21">
        <f>K17+L17</f>
        <v>1669.6499999999999</v>
      </c>
      <c r="N17" s="22"/>
      <c r="O17" s="32">
        <v>20952.599999999999</v>
      </c>
      <c r="P17" s="32">
        <f>8.73*12</f>
        <v>104.76</v>
      </c>
      <c r="Q17" s="32">
        <v>2053.9700000000003</v>
      </c>
      <c r="R17" s="23"/>
      <c r="S17" s="24"/>
    </row>
    <row r="18" spans="1:19" ht="15" x14ac:dyDescent="0.2">
      <c r="A18" s="35" t="s">
        <v>28</v>
      </c>
      <c r="B18" s="19">
        <f t="shared" si="10"/>
        <v>995.94</v>
      </c>
      <c r="C18" s="19">
        <f t="shared" si="11"/>
        <v>38.35</v>
      </c>
      <c r="D18" s="19">
        <f t="shared" si="12"/>
        <v>86.19</v>
      </c>
      <c r="E18" s="19">
        <f t="shared" si="13"/>
        <v>118.42</v>
      </c>
      <c r="F18" s="19">
        <f>SUM(B18:E18)</f>
        <v>1238.9000000000001</v>
      </c>
      <c r="G18" s="19"/>
      <c r="H18" s="3">
        <f t="shared" si="14"/>
        <v>70</v>
      </c>
      <c r="I18" s="3">
        <f t="shared" si="15"/>
        <v>50</v>
      </c>
      <c r="J18" s="2">
        <f t="shared" si="16"/>
        <v>93.864759259259273</v>
      </c>
      <c r="K18" s="2">
        <f t="shared" si="17"/>
        <v>1452.76</v>
      </c>
      <c r="L18" s="2">
        <f t="shared" si="18"/>
        <v>457.45</v>
      </c>
      <c r="M18" s="21">
        <f>K18+L18</f>
        <v>1910.21</v>
      </c>
      <c r="N18" s="22"/>
      <c r="O18" s="32">
        <v>23902.47</v>
      </c>
      <c r="P18" s="32">
        <v>119.52</v>
      </c>
      <c r="Q18" s="32">
        <v>2842.16</v>
      </c>
      <c r="R18" s="23"/>
      <c r="S18" s="24"/>
    </row>
    <row r="19" spans="1:19" ht="15" x14ac:dyDescent="0.2">
      <c r="A19" s="35" t="s">
        <v>29</v>
      </c>
      <c r="B19" s="19">
        <f t="shared" si="10"/>
        <v>1120.42</v>
      </c>
      <c r="C19" s="19">
        <f t="shared" si="11"/>
        <v>43.12</v>
      </c>
      <c r="D19" s="19">
        <f t="shared" si="12"/>
        <v>96.96</v>
      </c>
      <c r="E19" s="19">
        <f t="shared" si="13"/>
        <v>139.97999999999999</v>
      </c>
      <c r="F19" s="19">
        <f>SUM(B19:E19)</f>
        <v>1400.48</v>
      </c>
      <c r="G19" s="3">
        <f>ROUND(((3099)*1.15)/12,2)</f>
        <v>296.99</v>
      </c>
      <c r="H19" s="19"/>
      <c r="I19" s="19"/>
      <c r="J19" s="2">
        <f t="shared" si="16"/>
        <v>117.25116851851851</v>
      </c>
      <c r="K19" s="2">
        <f t="shared" si="17"/>
        <v>1814.72</v>
      </c>
      <c r="L19" s="2">
        <f t="shared" si="18"/>
        <v>571.41999999999996</v>
      </c>
      <c r="M19" s="21">
        <f>K19+L19</f>
        <v>2386.14</v>
      </c>
      <c r="N19" s="22"/>
      <c r="O19" s="32">
        <v>26890.05</v>
      </c>
      <c r="P19" s="32">
        <v>134.4</v>
      </c>
      <c r="Q19" s="32">
        <v>3359.4</v>
      </c>
      <c r="R19" s="23"/>
      <c r="S19" s="24"/>
    </row>
    <row r="20" spans="1:19" ht="15" x14ac:dyDescent="0.2">
      <c r="B20" s="28"/>
      <c r="C20" s="28"/>
      <c r="D20" s="28"/>
      <c r="E20" s="28"/>
      <c r="F20" s="28"/>
      <c r="G20" s="29"/>
      <c r="H20" s="28"/>
      <c r="I20" s="28"/>
      <c r="J20" s="30"/>
      <c r="K20" s="30"/>
      <c r="L20" s="30"/>
      <c r="M20" s="22"/>
      <c r="N20" s="22"/>
      <c r="O20" s="31"/>
      <c r="P20" s="31"/>
      <c r="Q20" s="31"/>
      <c r="R20" s="23"/>
      <c r="S20" s="24"/>
    </row>
    <row r="22" spans="1:19" ht="15" x14ac:dyDescent="0.2">
      <c r="A22" s="36" t="s">
        <v>8</v>
      </c>
      <c r="B22" s="1" t="s">
        <v>9</v>
      </c>
      <c r="P22" s="26"/>
      <c r="Q22" s="26"/>
      <c r="R22" s="27"/>
      <c r="S22" s="24"/>
    </row>
  </sheetData>
  <mergeCells count="1">
    <mergeCell ref="A1:J1"/>
  </mergeCells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NT FinDiv 100%</vt:lpstr>
      <vt:lpstr>NT FinDiv 83,33%</vt:lpstr>
      <vt:lpstr>NT FinDiv 66,66%</vt:lpstr>
      <vt:lpstr>NT FinDiv 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Claudia Caponi</cp:lastModifiedBy>
  <cp:lastPrinted>2018-04-20T10:50:32Z</cp:lastPrinted>
  <dcterms:created xsi:type="dcterms:W3CDTF">2003-05-21T09:14:45Z</dcterms:created>
  <dcterms:modified xsi:type="dcterms:W3CDTF">2024-05-09T10:27:19Z</dcterms:modified>
</cp:coreProperties>
</file>