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lmo.unifi.it\ASEF_DOCUMENTI_STIPENDI\DOCUMENTI STANZA 82_219\CCNL 2019_2021 giuridico_economico\paginaweb CCNL2019_2021\"/>
    </mc:Choice>
  </mc:AlternateContent>
  <xr:revisionPtr revIDLastSave="0" documentId="13_ncr:1_{13BB68CD-E406-4F7C-BD01-0BBABCE57C18}" xr6:coauthVersionLast="47" xr6:coauthVersionMax="47" xr10:uidLastSave="{00000000-0000-0000-0000-000000000000}"/>
  <bookViews>
    <workbookView xWindow="2340" yWindow="720" windowWidth="14400" windowHeight="15480" xr2:uid="{00000000-000D-0000-FFFF-FFFF00000000}"/>
  </bookViews>
  <sheets>
    <sheet name="100% " sheetId="12" r:id="rId1"/>
    <sheet name="83,33%" sheetId="23" r:id="rId2"/>
    <sheet name="66,66%" sheetId="24" r:id="rId3"/>
    <sheet name="50%" sheetId="2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4" i="25" l="1"/>
  <c r="F64" i="25"/>
  <c r="E64" i="25"/>
  <c r="D64" i="25"/>
  <c r="C64" i="25"/>
  <c r="B64" i="25"/>
  <c r="J63" i="25"/>
  <c r="I63" i="25"/>
  <c r="F63" i="25"/>
  <c r="E63" i="25"/>
  <c r="C63" i="25"/>
  <c r="B63" i="25"/>
  <c r="D63" i="25" s="1"/>
  <c r="J62" i="25"/>
  <c r="I62" i="25"/>
  <c r="F62" i="25"/>
  <c r="E62" i="25"/>
  <c r="C62" i="25"/>
  <c r="B62" i="25"/>
  <c r="J61" i="25"/>
  <c r="I61" i="25"/>
  <c r="F61" i="25"/>
  <c r="E61" i="25"/>
  <c r="C61" i="25"/>
  <c r="B61" i="25"/>
  <c r="D61" i="25" s="1"/>
  <c r="J60" i="25"/>
  <c r="I60" i="25"/>
  <c r="F60" i="25"/>
  <c r="E60" i="25"/>
  <c r="C60" i="25"/>
  <c r="B60" i="25"/>
  <c r="D60" i="25" s="1"/>
  <c r="H55" i="25"/>
  <c r="F55" i="25"/>
  <c r="E55" i="25"/>
  <c r="C55" i="25"/>
  <c r="B55" i="25"/>
  <c r="J54" i="25"/>
  <c r="I54" i="25"/>
  <c r="F54" i="25"/>
  <c r="E54" i="25"/>
  <c r="C54" i="25"/>
  <c r="B54" i="25"/>
  <c r="J53" i="25"/>
  <c r="I53" i="25"/>
  <c r="F53" i="25"/>
  <c r="E53" i="25"/>
  <c r="D53" i="25"/>
  <c r="C53" i="25"/>
  <c r="B53" i="25"/>
  <c r="J52" i="25"/>
  <c r="I52" i="25"/>
  <c r="F52" i="25"/>
  <c r="E52" i="25"/>
  <c r="C52" i="25"/>
  <c r="B52" i="25"/>
  <c r="J51" i="25"/>
  <c r="I51" i="25"/>
  <c r="F51" i="25"/>
  <c r="E51" i="25"/>
  <c r="C51" i="25"/>
  <c r="B51" i="25"/>
  <c r="H46" i="25"/>
  <c r="E46" i="25"/>
  <c r="C46" i="25"/>
  <c r="B46" i="25"/>
  <c r="J45" i="25"/>
  <c r="I45" i="25"/>
  <c r="F45" i="25"/>
  <c r="E45" i="25"/>
  <c r="C45" i="25"/>
  <c r="B45" i="25"/>
  <c r="J44" i="25"/>
  <c r="I44" i="25"/>
  <c r="F44" i="25"/>
  <c r="E44" i="25"/>
  <c r="C44" i="25"/>
  <c r="B44" i="25"/>
  <c r="J43" i="25"/>
  <c r="I43" i="25"/>
  <c r="F43" i="25"/>
  <c r="E43" i="25"/>
  <c r="D43" i="25"/>
  <c r="C43" i="25"/>
  <c r="B43" i="25"/>
  <c r="J42" i="25"/>
  <c r="I42" i="25"/>
  <c r="F42" i="25"/>
  <c r="E42" i="25"/>
  <c r="C42" i="25"/>
  <c r="B42" i="25"/>
  <c r="H37" i="25"/>
  <c r="E37" i="25"/>
  <c r="D37" i="25"/>
  <c r="C37" i="25"/>
  <c r="B37" i="25"/>
  <c r="J36" i="25"/>
  <c r="I36" i="25"/>
  <c r="F36" i="25"/>
  <c r="E36" i="25"/>
  <c r="C36" i="25"/>
  <c r="B36" i="25"/>
  <c r="D36" i="25" s="1"/>
  <c r="J35" i="25"/>
  <c r="I35" i="25"/>
  <c r="F35" i="25"/>
  <c r="E35" i="25"/>
  <c r="C35" i="25"/>
  <c r="B35" i="25"/>
  <c r="J34" i="25"/>
  <c r="I34" i="25"/>
  <c r="F34" i="25"/>
  <c r="E34" i="25"/>
  <c r="C34" i="25"/>
  <c r="B34" i="25"/>
  <c r="D34" i="25" s="1"/>
  <c r="J33" i="25"/>
  <c r="I33" i="25"/>
  <c r="F33" i="25"/>
  <c r="E33" i="25"/>
  <c r="C33" i="25"/>
  <c r="B33" i="25"/>
  <c r="D33" i="25" s="1"/>
  <c r="H28" i="25"/>
  <c r="E28" i="25"/>
  <c r="C28" i="25"/>
  <c r="B28" i="25"/>
  <c r="D28" i="25" s="1"/>
  <c r="J27" i="25"/>
  <c r="I27" i="25"/>
  <c r="F27" i="25"/>
  <c r="E27" i="25"/>
  <c r="C27" i="25"/>
  <c r="B27" i="25"/>
  <c r="D27" i="25" s="1"/>
  <c r="J26" i="25"/>
  <c r="I26" i="25"/>
  <c r="F26" i="25"/>
  <c r="E26" i="25"/>
  <c r="C26" i="25"/>
  <c r="B26" i="25"/>
  <c r="J25" i="25"/>
  <c r="I25" i="25"/>
  <c r="F25" i="25"/>
  <c r="E25" i="25"/>
  <c r="C25" i="25"/>
  <c r="B25" i="25"/>
  <c r="D25" i="25" s="1"/>
  <c r="J24" i="25"/>
  <c r="I24" i="25"/>
  <c r="F24" i="25"/>
  <c r="E24" i="25"/>
  <c r="D24" i="25"/>
  <c r="C24" i="25"/>
  <c r="B24" i="25"/>
  <c r="H19" i="25"/>
  <c r="E19" i="25"/>
  <c r="C19" i="25"/>
  <c r="B19" i="25"/>
  <c r="J18" i="25"/>
  <c r="I18" i="25"/>
  <c r="F18" i="25"/>
  <c r="E18" i="25"/>
  <c r="D18" i="25"/>
  <c r="C18" i="25"/>
  <c r="B18" i="25"/>
  <c r="J17" i="25"/>
  <c r="I17" i="25"/>
  <c r="F17" i="25"/>
  <c r="E17" i="25"/>
  <c r="C17" i="25"/>
  <c r="B17" i="25"/>
  <c r="D17" i="25" s="1"/>
  <c r="J16" i="25"/>
  <c r="I16" i="25"/>
  <c r="F16" i="25"/>
  <c r="E16" i="25"/>
  <c r="C16" i="25"/>
  <c r="B16" i="25"/>
  <c r="J15" i="25"/>
  <c r="I15" i="25"/>
  <c r="F15" i="25"/>
  <c r="E15" i="25"/>
  <c r="C15" i="25"/>
  <c r="B15" i="25"/>
  <c r="H10" i="25"/>
  <c r="E10" i="25"/>
  <c r="C10" i="25"/>
  <c r="B10" i="25"/>
  <c r="J9" i="25"/>
  <c r="I9" i="25"/>
  <c r="F9" i="25"/>
  <c r="E9" i="25"/>
  <c r="C9" i="25"/>
  <c r="B9" i="25"/>
  <c r="J8" i="25"/>
  <c r="I8" i="25"/>
  <c r="F8" i="25"/>
  <c r="E8" i="25"/>
  <c r="D8" i="25"/>
  <c r="C8" i="25"/>
  <c r="B8" i="25"/>
  <c r="J7" i="25"/>
  <c r="I7" i="25"/>
  <c r="F7" i="25"/>
  <c r="E7" i="25"/>
  <c r="C7" i="25"/>
  <c r="B7" i="25"/>
  <c r="D7" i="25" s="1"/>
  <c r="J6" i="25"/>
  <c r="I6" i="25"/>
  <c r="F6" i="25"/>
  <c r="E6" i="25"/>
  <c r="C6" i="25"/>
  <c r="B6" i="25"/>
  <c r="H64" i="24"/>
  <c r="F64" i="24"/>
  <c r="E64" i="24"/>
  <c r="C64" i="24"/>
  <c r="B64" i="24"/>
  <c r="D64" i="24" s="1"/>
  <c r="J63" i="24"/>
  <c r="I63" i="24"/>
  <c r="F63" i="24"/>
  <c r="E63" i="24"/>
  <c r="C63" i="24"/>
  <c r="B63" i="24"/>
  <c r="J62" i="24"/>
  <c r="I62" i="24"/>
  <c r="F62" i="24"/>
  <c r="E62" i="24"/>
  <c r="C62" i="24"/>
  <c r="B62" i="24"/>
  <c r="J61" i="24"/>
  <c r="I61" i="24"/>
  <c r="F61" i="24"/>
  <c r="E61" i="24"/>
  <c r="C61" i="24"/>
  <c r="B61" i="24"/>
  <c r="J60" i="24"/>
  <c r="I60" i="24"/>
  <c r="F60" i="24"/>
  <c r="E60" i="24"/>
  <c r="D60" i="24"/>
  <c r="C60" i="24"/>
  <c r="B60" i="24"/>
  <c r="H55" i="24"/>
  <c r="F55" i="24"/>
  <c r="E55" i="24"/>
  <c r="C55" i="24"/>
  <c r="B55" i="24"/>
  <c r="J54" i="24"/>
  <c r="I54" i="24"/>
  <c r="F54" i="24"/>
  <c r="E54" i="24"/>
  <c r="C54" i="24"/>
  <c r="B54" i="24"/>
  <c r="J53" i="24"/>
  <c r="I53" i="24"/>
  <c r="F53" i="24"/>
  <c r="E53" i="24"/>
  <c r="C53" i="24"/>
  <c r="B53" i="24"/>
  <c r="J52" i="24"/>
  <c r="I52" i="24"/>
  <c r="F52" i="24"/>
  <c r="E52" i="24"/>
  <c r="C52" i="24"/>
  <c r="B52" i="24"/>
  <c r="J51" i="24"/>
  <c r="I51" i="24"/>
  <c r="F51" i="24"/>
  <c r="E51" i="24"/>
  <c r="C51" i="24"/>
  <c r="B51" i="24"/>
  <c r="D51" i="24" s="1"/>
  <c r="H46" i="24"/>
  <c r="E46" i="24"/>
  <c r="C46" i="24"/>
  <c r="B46" i="24"/>
  <c r="J45" i="24"/>
  <c r="I45" i="24"/>
  <c r="F45" i="24"/>
  <c r="E45" i="24"/>
  <c r="C45" i="24"/>
  <c r="B45" i="24"/>
  <c r="D45" i="24" s="1"/>
  <c r="J44" i="24"/>
  <c r="I44" i="24"/>
  <c r="F44" i="24"/>
  <c r="E44" i="24"/>
  <c r="C44" i="24"/>
  <c r="B44" i="24"/>
  <c r="D44" i="24" s="1"/>
  <c r="J43" i="24"/>
  <c r="I43" i="24"/>
  <c r="F43" i="24"/>
  <c r="E43" i="24"/>
  <c r="C43" i="24"/>
  <c r="D43" i="24" s="1"/>
  <c r="B43" i="24"/>
  <c r="J42" i="24"/>
  <c r="I42" i="24"/>
  <c r="F42" i="24"/>
  <c r="E42" i="24"/>
  <c r="C42" i="24"/>
  <c r="B42" i="24"/>
  <c r="H37" i="24"/>
  <c r="E37" i="24"/>
  <c r="D37" i="24"/>
  <c r="C37" i="24"/>
  <c r="B37" i="24"/>
  <c r="J36" i="24"/>
  <c r="I36" i="24"/>
  <c r="F36" i="24"/>
  <c r="E36" i="24"/>
  <c r="C36" i="24"/>
  <c r="B36" i="24"/>
  <c r="D36" i="24" s="1"/>
  <c r="J35" i="24"/>
  <c r="I35" i="24"/>
  <c r="F35" i="24"/>
  <c r="E35" i="24"/>
  <c r="C35" i="24"/>
  <c r="B35" i="24"/>
  <c r="D35" i="24" s="1"/>
  <c r="J34" i="24"/>
  <c r="I34" i="24"/>
  <c r="F34" i="24"/>
  <c r="E34" i="24"/>
  <c r="C34" i="24"/>
  <c r="B34" i="24"/>
  <c r="D34" i="24" s="1"/>
  <c r="J33" i="24"/>
  <c r="I33" i="24"/>
  <c r="F33" i="24"/>
  <c r="E33" i="24"/>
  <c r="C33" i="24"/>
  <c r="D33" i="24" s="1"/>
  <c r="B33" i="24"/>
  <c r="H28" i="24"/>
  <c r="E28" i="24"/>
  <c r="C28" i="24"/>
  <c r="B28" i="24"/>
  <c r="J27" i="24"/>
  <c r="I27" i="24"/>
  <c r="F27" i="24"/>
  <c r="E27" i="24"/>
  <c r="D27" i="24"/>
  <c r="C27" i="24"/>
  <c r="B27" i="24"/>
  <c r="J26" i="24"/>
  <c r="I26" i="24"/>
  <c r="F26" i="24"/>
  <c r="E26" i="24"/>
  <c r="C26" i="24"/>
  <c r="B26" i="24"/>
  <c r="J25" i="24"/>
  <c r="I25" i="24"/>
  <c r="F25" i="24"/>
  <c r="E25" i="24"/>
  <c r="C25" i="24"/>
  <c r="B25" i="24"/>
  <c r="D25" i="24" s="1"/>
  <c r="J24" i="24"/>
  <c r="I24" i="24"/>
  <c r="F24" i="24"/>
  <c r="E24" i="24"/>
  <c r="C24" i="24"/>
  <c r="B24" i="24"/>
  <c r="D24" i="24" s="1"/>
  <c r="H19" i="24"/>
  <c r="E19" i="24"/>
  <c r="C19" i="24"/>
  <c r="B19" i="24"/>
  <c r="J18" i="24"/>
  <c r="I18" i="24"/>
  <c r="F18" i="24"/>
  <c r="E18" i="24"/>
  <c r="C18" i="24"/>
  <c r="B18" i="24"/>
  <c r="D18" i="24" s="1"/>
  <c r="J17" i="24"/>
  <c r="I17" i="24"/>
  <c r="F17" i="24"/>
  <c r="E17" i="24"/>
  <c r="C17" i="24"/>
  <c r="B17" i="24"/>
  <c r="D17" i="24" s="1"/>
  <c r="J16" i="24"/>
  <c r="I16" i="24"/>
  <c r="F16" i="24"/>
  <c r="E16" i="24"/>
  <c r="C16" i="24"/>
  <c r="B16" i="24"/>
  <c r="J15" i="24"/>
  <c r="I15" i="24"/>
  <c r="F15" i="24"/>
  <c r="E15" i="24"/>
  <c r="C15" i="24"/>
  <c r="B15" i="24"/>
  <c r="H10" i="24"/>
  <c r="E10" i="24"/>
  <c r="C10" i="24"/>
  <c r="B10" i="24"/>
  <c r="J9" i="24"/>
  <c r="I9" i="24"/>
  <c r="F9" i="24"/>
  <c r="E9" i="24"/>
  <c r="C9" i="24"/>
  <c r="B9" i="24"/>
  <c r="J8" i="24"/>
  <c r="I8" i="24"/>
  <c r="F8" i="24"/>
  <c r="E8" i="24"/>
  <c r="C8" i="24"/>
  <c r="B8" i="24"/>
  <c r="J7" i="24"/>
  <c r="I7" i="24"/>
  <c r="F7" i="24"/>
  <c r="E7" i="24"/>
  <c r="C7" i="24"/>
  <c r="B7" i="24"/>
  <c r="D7" i="24" s="1"/>
  <c r="J6" i="24"/>
  <c r="I6" i="24"/>
  <c r="F6" i="24"/>
  <c r="E6" i="24"/>
  <c r="C6" i="24"/>
  <c r="B6" i="24"/>
  <c r="D6" i="24" s="1"/>
  <c r="H64" i="23"/>
  <c r="F64" i="23"/>
  <c r="E64" i="23"/>
  <c r="C64" i="23"/>
  <c r="B64" i="23"/>
  <c r="D64" i="23" s="1"/>
  <c r="J63" i="23"/>
  <c r="I63" i="23"/>
  <c r="F63" i="23"/>
  <c r="E63" i="23"/>
  <c r="C63" i="23"/>
  <c r="B63" i="23"/>
  <c r="D63" i="23" s="1"/>
  <c r="J62" i="23"/>
  <c r="I62" i="23"/>
  <c r="F62" i="23"/>
  <c r="E62" i="23"/>
  <c r="C62" i="23"/>
  <c r="B62" i="23"/>
  <c r="D62" i="23" s="1"/>
  <c r="J61" i="23"/>
  <c r="I61" i="23"/>
  <c r="F61" i="23"/>
  <c r="E61" i="23"/>
  <c r="C61" i="23"/>
  <c r="B61" i="23"/>
  <c r="J60" i="23"/>
  <c r="I60" i="23"/>
  <c r="F60" i="23"/>
  <c r="E60" i="23"/>
  <c r="D60" i="23"/>
  <c r="C60" i="23"/>
  <c r="B60" i="23"/>
  <c r="H55" i="23"/>
  <c r="F55" i="23"/>
  <c r="E55" i="23"/>
  <c r="C55" i="23"/>
  <c r="B55" i="23"/>
  <c r="D55" i="23" s="1"/>
  <c r="J54" i="23"/>
  <c r="I54" i="23"/>
  <c r="F54" i="23"/>
  <c r="E54" i="23"/>
  <c r="D54" i="23"/>
  <c r="C54" i="23"/>
  <c r="B54" i="23"/>
  <c r="J53" i="23"/>
  <c r="I53" i="23"/>
  <c r="F53" i="23"/>
  <c r="E53" i="23"/>
  <c r="C53" i="23"/>
  <c r="D53" i="23" s="1"/>
  <c r="B53" i="23"/>
  <c r="J52" i="23"/>
  <c r="I52" i="23"/>
  <c r="F52" i="23"/>
  <c r="E52" i="23"/>
  <c r="C52" i="23"/>
  <c r="B52" i="23"/>
  <c r="D52" i="23" s="1"/>
  <c r="J51" i="23"/>
  <c r="I51" i="23"/>
  <c r="F51" i="23"/>
  <c r="E51" i="23"/>
  <c r="C51" i="23"/>
  <c r="B51" i="23"/>
  <c r="H46" i="23"/>
  <c r="E46" i="23"/>
  <c r="C46" i="23"/>
  <c r="B46" i="23"/>
  <c r="J45" i="23"/>
  <c r="I45" i="23"/>
  <c r="F45" i="23"/>
  <c r="E45" i="23"/>
  <c r="C45" i="23"/>
  <c r="B45" i="23"/>
  <c r="D45" i="23" s="1"/>
  <c r="J44" i="23"/>
  <c r="I44" i="23"/>
  <c r="F44" i="23"/>
  <c r="E44" i="23"/>
  <c r="D44" i="23"/>
  <c r="C44" i="23"/>
  <c r="B44" i="23"/>
  <c r="J43" i="23"/>
  <c r="I43" i="23"/>
  <c r="F43" i="23"/>
  <c r="E43" i="23"/>
  <c r="C43" i="23"/>
  <c r="D43" i="23" s="1"/>
  <c r="B43" i="23"/>
  <c r="J42" i="23"/>
  <c r="I42" i="23"/>
  <c r="F42" i="23"/>
  <c r="E42" i="23"/>
  <c r="C42" i="23"/>
  <c r="B42" i="23"/>
  <c r="D42" i="23" s="1"/>
  <c r="H37" i="23"/>
  <c r="E37" i="23"/>
  <c r="C37" i="23"/>
  <c r="B37" i="23"/>
  <c r="J36" i="23"/>
  <c r="I36" i="23"/>
  <c r="F36" i="23"/>
  <c r="E36" i="23"/>
  <c r="C36" i="23"/>
  <c r="B36" i="23"/>
  <c r="J35" i="23"/>
  <c r="I35" i="23"/>
  <c r="F35" i="23"/>
  <c r="E35" i="23"/>
  <c r="C35" i="23"/>
  <c r="B35" i="23"/>
  <c r="D35" i="23" s="1"/>
  <c r="J34" i="23"/>
  <c r="I34" i="23"/>
  <c r="F34" i="23"/>
  <c r="E34" i="23"/>
  <c r="C34" i="23"/>
  <c r="B34" i="23"/>
  <c r="J33" i="23"/>
  <c r="I33" i="23"/>
  <c r="F33" i="23"/>
  <c r="E33" i="23"/>
  <c r="D33" i="23"/>
  <c r="C33" i="23"/>
  <c r="B33" i="23"/>
  <c r="H28" i="23"/>
  <c r="E28" i="23"/>
  <c r="C28" i="23"/>
  <c r="B28" i="23"/>
  <c r="J27" i="23"/>
  <c r="I27" i="23"/>
  <c r="F27" i="23"/>
  <c r="E27" i="23"/>
  <c r="D27" i="23"/>
  <c r="C27" i="23"/>
  <c r="B27" i="23"/>
  <c r="J26" i="23"/>
  <c r="I26" i="23"/>
  <c r="F26" i="23"/>
  <c r="E26" i="23"/>
  <c r="C26" i="23"/>
  <c r="B26" i="23"/>
  <c r="D26" i="23" s="1"/>
  <c r="J25" i="23"/>
  <c r="I25" i="23"/>
  <c r="F25" i="23"/>
  <c r="E25" i="23"/>
  <c r="C25" i="23"/>
  <c r="B25" i="23"/>
  <c r="D25" i="23" s="1"/>
  <c r="J24" i="23"/>
  <c r="I24" i="23"/>
  <c r="F24" i="23"/>
  <c r="E24" i="23"/>
  <c r="C24" i="23"/>
  <c r="D24" i="23" s="1"/>
  <c r="B24" i="23"/>
  <c r="H19" i="23"/>
  <c r="E19" i="23"/>
  <c r="C19" i="23"/>
  <c r="B19" i="23"/>
  <c r="J18" i="23"/>
  <c r="I18" i="23"/>
  <c r="F18" i="23"/>
  <c r="E18" i="23"/>
  <c r="C18" i="23"/>
  <c r="B18" i="23"/>
  <c r="D18" i="23" s="1"/>
  <c r="J17" i="23"/>
  <c r="I17" i="23"/>
  <c r="F17" i="23"/>
  <c r="E17" i="23"/>
  <c r="C17" i="23"/>
  <c r="B17" i="23"/>
  <c r="D17" i="23" s="1"/>
  <c r="J16" i="23"/>
  <c r="I16" i="23"/>
  <c r="F16" i="23"/>
  <c r="E16" i="23"/>
  <c r="C16" i="23"/>
  <c r="B16" i="23"/>
  <c r="J15" i="23"/>
  <c r="I15" i="23"/>
  <c r="F15" i="23"/>
  <c r="E15" i="23"/>
  <c r="C15" i="23"/>
  <c r="B15" i="23"/>
  <c r="D15" i="23" s="1"/>
  <c r="H10" i="23"/>
  <c r="E10" i="23"/>
  <c r="C10" i="23"/>
  <c r="B10" i="23"/>
  <c r="J9" i="23"/>
  <c r="I9" i="23"/>
  <c r="F9" i="23"/>
  <c r="E9" i="23"/>
  <c r="C9" i="23"/>
  <c r="B9" i="23"/>
  <c r="J8" i="23"/>
  <c r="I8" i="23"/>
  <c r="F8" i="23"/>
  <c r="E8" i="23"/>
  <c r="C8" i="23"/>
  <c r="B8" i="23"/>
  <c r="J7" i="23"/>
  <c r="I7" i="23"/>
  <c r="F7" i="23"/>
  <c r="E7" i="23"/>
  <c r="C7" i="23"/>
  <c r="B7" i="23"/>
  <c r="J6" i="23"/>
  <c r="I6" i="23"/>
  <c r="F6" i="23"/>
  <c r="E6" i="23"/>
  <c r="C6" i="23"/>
  <c r="B6" i="23"/>
  <c r="J63" i="12"/>
  <c r="J62" i="12"/>
  <c r="J61" i="12"/>
  <c r="J60" i="12"/>
  <c r="J54" i="12"/>
  <c r="J53" i="12"/>
  <c r="J52" i="12"/>
  <c r="J51" i="12"/>
  <c r="J45" i="12"/>
  <c r="J44" i="12"/>
  <c r="J43" i="12"/>
  <c r="J42" i="12"/>
  <c r="J36" i="12"/>
  <c r="J35" i="12"/>
  <c r="J34" i="12"/>
  <c r="J33" i="12"/>
  <c r="J27" i="12"/>
  <c r="J26" i="12"/>
  <c r="J25" i="12"/>
  <c r="J24" i="12"/>
  <c r="J18" i="12"/>
  <c r="J17" i="12"/>
  <c r="J16" i="12"/>
  <c r="J15" i="12"/>
  <c r="J9" i="12"/>
  <c r="J8" i="12"/>
  <c r="J7" i="12"/>
  <c r="J6" i="12"/>
  <c r="H64" i="12"/>
  <c r="H55" i="12"/>
  <c r="H46" i="12"/>
  <c r="H37" i="12"/>
  <c r="H28" i="12"/>
  <c r="H19" i="12"/>
  <c r="H10" i="12"/>
  <c r="F64" i="12"/>
  <c r="F63" i="12"/>
  <c r="F62" i="12"/>
  <c r="F61" i="12"/>
  <c r="F60" i="12"/>
  <c r="F55" i="12"/>
  <c r="F54" i="12"/>
  <c r="F53" i="12"/>
  <c r="F52" i="12"/>
  <c r="F51" i="12"/>
  <c r="E55" i="12"/>
  <c r="C55" i="12"/>
  <c r="B55" i="12"/>
  <c r="I54" i="12"/>
  <c r="E54" i="12"/>
  <c r="C54" i="12"/>
  <c r="B54" i="12"/>
  <c r="D54" i="12" s="1"/>
  <c r="I53" i="12"/>
  <c r="E53" i="12"/>
  <c r="C53" i="12"/>
  <c r="B53" i="12"/>
  <c r="I52" i="12"/>
  <c r="E52" i="12"/>
  <c r="C52" i="12"/>
  <c r="D52" i="12" s="1"/>
  <c r="B52" i="12"/>
  <c r="I51" i="12"/>
  <c r="E51" i="12"/>
  <c r="C51" i="12"/>
  <c r="B51" i="12"/>
  <c r="G17" i="25" l="1"/>
  <c r="L17" i="25" s="1"/>
  <c r="G52" i="25"/>
  <c r="K52" i="25" s="1"/>
  <c r="G54" i="25"/>
  <c r="L54" i="25" s="1"/>
  <c r="D6" i="25"/>
  <c r="D9" i="25"/>
  <c r="D16" i="25"/>
  <c r="D19" i="25"/>
  <c r="G19" i="25" s="1"/>
  <c r="G24" i="25"/>
  <c r="G27" i="25"/>
  <c r="G33" i="25"/>
  <c r="L33" i="25" s="1"/>
  <c r="D51" i="25"/>
  <c r="G60" i="25"/>
  <c r="G7" i="25"/>
  <c r="G8" i="25"/>
  <c r="L8" i="25" s="1"/>
  <c r="G18" i="25"/>
  <c r="L18" i="25" s="1"/>
  <c r="D26" i="25"/>
  <c r="D35" i="25"/>
  <c r="G37" i="25"/>
  <c r="G43" i="25"/>
  <c r="L43" i="25" s="1"/>
  <c r="D44" i="25"/>
  <c r="G44" i="25" s="1"/>
  <c r="G53" i="25"/>
  <c r="D54" i="25"/>
  <c r="D62" i="25"/>
  <c r="G62" i="25" s="1"/>
  <c r="D15" i="25"/>
  <c r="G28" i="25"/>
  <c r="G34" i="25"/>
  <c r="D42" i="25"/>
  <c r="G42" i="25" s="1"/>
  <c r="D45" i="25"/>
  <c r="D52" i="25"/>
  <c r="D55" i="25"/>
  <c r="G61" i="25"/>
  <c r="L61" i="25" s="1"/>
  <c r="G64" i="25"/>
  <c r="G53" i="24"/>
  <c r="D9" i="24"/>
  <c r="G9" i="24" s="1"/>
  <c r="D28" i="24"/>
  <c r="G33" i="24"/>
  <c r="G36" i="24"/>
  <c r="K36" i="24" s="1"/>
  <c r="G43" i="24"/>
  <c r="L43" i="24" s="1"/>
  <c r="D55" i="24"/>
  <c r="D61" i="24"/>
  <c r="D63" i="24"/>
  <c r="G63" i="24" s="1"/>
  <c r="G27" i="24"/>
  <c r="L27" i="24" s="1"/>
  <c r="G37" i="24"/>
  <c r="D53" i="24"/>
  <c r="G60" i="24"/>
  <c r="G7" i="24"/>
  <c r="K7" i="24" s="1"/>
  <c r="M7" i="24" s="1"/>
  <c r="D8" i="24"/>
  <c r="D15" i="24"/>
  <c r="G17" i="24"/>
  <c r="L17" i="24" s="1"/>
  <c r="D42" i="24"/>
  <c r="G42" i="24" s="1"/>
  <c r="D54" i="24"/>
  <c r="D62" i="24"/>
  <c r="G64" i="24"/>
  <c r="G26" i="23"/>
  <c r="K26" i="23" s="1"/>
  <c r="G64" i="23"/>
  <c r="L64" i="23" s="1"/>
  <c r="G43" i="23"/>
  <c r="L43" i="23" s="1"/>
  <c r="G53" i="23"/>
  <c r="D8" i="23"/>
  <c r="G8" i="23" s="1"/>
  <c r="G17" i="23"/>
  <c r="D36" i="23"/>
  <c r="G36" i="23" s="1"/>
  <c r="D37" i="23"/>
  <c r="G37" i="23" s="1"/>
  <c r="G44" i="23"/>
  <c r="K44" i="23" s="1"/>
  <c r="M44" i="23" s="1"/>
  <c r="G54" i="23"/>
  <c r="G18" i="23"/>
  <c r="L18" i="23" s="1"/>
  <c r="D9" i="23"/>
  <c r="D16" i="23"/>
  <c r="D19" i="23"/>
  <c r="G24" i="23"/>
  <c r="K24" i="23" s="1"/>
  <c r="M24" i="23" s="1"/>
  <c r="G27" i="23"/>
  <c r="D28" i="23"/>
  <c r="G28" i="23" s="1"/>
  <c r="G33" i="23"/>
  <c r="D34" i="23"/>
  <c r="G34" i="23" s="1"/>
  <c r="D51" i="23"/>
  <c r="G60" i="23"/>
  <c r="K60" i="23" s="1"/>
  <c r="M60" i="23" s="1"/>
  <c r="D61" i="23"/>
  <c r="G61" i="23" s="1"/>
  <c r="L7" i="25"/>
  <c r="K7" i="25"/>
  <c r="K54" i="25"/>
  <c r="L24" i="25"/>
  <c r="K24" i="25"/>
  <c r="L27" i="25"/>
  <c r="K27" i="25"/>
  <c r="M27" i="25" s="1"/>
  <c r="G36" i="25"/>
  <c r="L60" i="25"/>
  <c r="K60" i="25"/>
  <c r="G63" i="25"/>
  <c r="G6" i="25"/>
  <c r="K8" i="25"/>
  <c r="G16" i="25"/>
  <c r="L37" i="25"/>
  <c r="K37" i="25"/>
  <c r="L53" i="25"/>
  <c r="K53" i="25"/>
  <c r="G10" i="25"/>
  <c r="G26" i="25"/>
  <c r="K28" i="25"/>
  <c r="L28" i="25"/>
  <c r="L34" i="25"/>
  <c r="K34" i="25"/>
  <c r="L64" i="25"/>
  <c r="K64" i="25"/>
  <c r="G9" i="25"/>
  <c r="D10" i="25"/>
  <c r="G15" i="25"/>
  <c r="G25" i="25"/>
  <c r="G35" i="25"/>
  <c r="G45" i="25"/>
  <c r="D46" i="25"/>
  <c r="G46" i="25" s="1"/>
  <c r="G51" i="25"/>
  <c r="G55" i="25"/>
  <c r="K27" i="24"/>
  <c r="K37" i="24"/>
  <c r="L37" i="24"/>
  <c r="L60" i="24"/>
  <c r="K60" i="24"/>
  <c r="G6" i="24"/>
  <c r="L64" i="24"/>
  <c r="K64" i="24"/>
  <c r="M64" i="24" s="1"/>
  <c r="L33" i="24"/>
  <c r="K33" i="24"/>
  <c r="M33" i="24" s="1"/>
  <c r="L7" i="24"/>
  <c r="L53" i="24"/>
  <c r="K53" i="24"/>
  <c r="D10" i="24"/>
  <c r="G10" i="24" s="1"/>
  <c r="G15" i="24"/>
  <c r="D16" i="24"/>
  <c r="G16" i="24" s="1"/>
  <c r="G25" i="24"/>
  <c r="D26" i="24"/>
  <c r="G26" i="24" s="1"/>
  <c r="G28" i="24"/>
  <c r="G35" i="24"/>
  <c r="G45" i="24"/>
  <c r="D46" i="24"/>
  <c r="G46" i="24" s="1"/>
  <c r="G51" i="24"/>
  <c r="D52" i="24"/>
  <c r="G52" i="24" s="1"/>
  <c r="G55" i="24"/>
  <c r="G62" i="24"/>
  <c r="G8" i="24"/>
  <c r="G18" i="24"/>
  <c r="D19" i="24"/>
  <c r="G19" i="24" s="1"/>
  <c r="G24" i="24"/>
  <c r="G34" i="24"/>
  <c r="G44" i="24"/>
  <c r="G54" i="24"/>
  <c r="G61" i="24"/>
  <c r="G52" i="23"/>
  <c r="L54" i="23"/>
  <c r="K54" i="23"/>
  <c r="L33" i="23"/>
  <c r="K33" i="23"/>
  <c r="M33" i="23" s="1"/>
  <c r="L60" i="23"/>
  <c r="G63" i="23"/>
  <c r="L26" i="23"/>
  <c r="K64" i="23"/>
  <c r="L17" i="23"/>
  <c r="K17" i="23"/>
  <c r="M17" i="23" s="1"/>
  <c r="G42" i="23"/>
  <c r="L44" i="23"/>
  <c r="L24" i="23"/>
  <c r="L27" i="23"/>
  <c r="K27" i="23"/>
  <c r="G16" i="23"/>
  <c r="K18" i="23"/>
  <c r="K43" i="23"/>
  <c r="L53" i="23"/>
  <c r="K53" i="23"/>
  <c r="M53" i="23" s="1"/>
  <c r="D6" i="23"/>
  <c r="G6" i="23" s="1"/>
  <c r="G9" i="23"/>
  <c r="D10" i="23"/>
  <c r="G10" i="23" s="1"/>
  <c r="G15" i="23"/>
  <c r="G25" i="23"/>
  <c r="G35" i="23"/>
  <c r="G45" i="23"/>
  <c r="D46" i="23"/>
  <c r="G46" i="23" s="1"/>
  <c r="G51" i="23"/>
  <c r="G55" i="23"/>
  <c r="G62" i="23"/>
  <c r="D7" i="23"/>
  <c r="G7" i="23" s="1"/>
  <c r="G19" i="23"/>
  <c r="D53" i="12"/>
  <c r="G53" i="12" s="1"/>
  <c r="G52" i="12"/>
  <c r="D51" i="12"/>
  <c r="G51" i="12" s="1"/>
  <c r="G54" i="12"/>
  <c r="D55" i="12"/>
  <c r="G55" i="12" s="1"/>
  <c r="L44" i="25" l="1"/>
  <c r="K44" i="25"/>
  <c r="K42" i="25"/>
  <c r="L42" i="25"/>
  <c r="M52" i="25"/>
  <c r="M8" i="25"/>
  <c r="K61" i="25"/>
  <c r="M61" i="25" s="1"/>
  <c r="K17" i="25"/>
  <c r="M17" i="25" s="1"/>
  <c r="K43" i="25"/>
  <c r="M43" i="25" s="1"/>
  <c r="K18" i="25"/>
  <c r="M18" i="25" s="1"/>
  <c r="K33" i="25"/>
  <c r="L52" i="25"/>
  <c r="M54" i="25"/>
  <c r="K43" i="24"/>
  <c r="M43" i="24" s="1"/>
  <c r="K17" i="24"/>
  <c r="M17" i="24" s="1"/>
  <c r="L36" i="24"/>
  <c r="M36" i="24" s="1"/>
  <c r="L34" i="23"/>
  <c r="K34" i="23"/>
  <c r="L37" i="23"/>
  <c r="K37" i="23"/>
  <c r="M37" i="23" s="1"/>
  <c r="L61" i="23"/>
  <c r="K61" i="23"/>
  <c r="M61" i="23" s="1"/>
  <c r="K28" i="23"/>
  <c r="L28" i="23"/>
  <c r="L8" i="23"/>
  <c r="K8" i="23"/>
  <c r="M43" i="23"/>
  <c r="M18" i="23"/>
  <c r="M27" i="23"/>
  <c r="L46" i="25"/>
  <c r="K46" i="25"/>
  <c r="K62" i="25"/>
  <c r="L62" i="25"/>
  <c r="K63" i="25"/>
  <c r="M63" i="25" s="1"/>
  <c r="L63" i="25"/>
  <c r="K36" i="25"/>
  <c r="L36" i="25"/>
  <c r="L10" i="25"/>
  <c r="K10" i="25"/>
  <c r="L45" i="25"/>
  <c r="K45" i="25"/>
  <c r="M45" i="25" s="1"/>
  <c r="K55" i="25"/>
  <c r="M55" i="25" s="1"/>
  <c r="L55" i="25"/>
  <c r="K35" i="25"/>
  <c r="L35" i="25"/>
  <c r="K9" i="25"/>
  <c r="M9" i="25" s="1"/>
  <c r="L9" i="25"/>
  <c r="M28" i="25"/>
  <c r="K6" i="25"/>
  <c r="L6" i="25"/>
  <c r="M60" i="25"/>
  <c r="M33" i="25"/>
  <c r="M24" i="25"/>
  <c r="M7" i="25"/>
  <c r="L19" i="25"/>
  <c r="K19" i="25"/>
  <c r="K15" i="25"/>
  <c r="L15" i="25"/>
  <c r="L51" i="25"/>
  <c r="K51" i="25"/>
  <c r="L25" i="25"/>
  <c r="K25" i="25"/>
  <c r="M64" i="25"/>
  <c r="M34" i="25"/>
  <c r="K26" i="25"/>
  <c r="L26" i="25"/>
  <c r="M53" i="25"/>
  <c r="M37" i="25"/>
  <c r="K16" i="25"/>
  <c r="L16" i="25"/>
  <c r="K52" i="24"/>
  <c r="L52" i="24"/>
  <c r="K16" i="24"/>
  <c r="L16" i="24"/>
  <c r="L46" i="24"/>
  <c r="K46" i="24"/>
  <c r="L10" i="24"/>
  <c r="K10" i="24"/>
  <c r="M10" i="24" s="1"/>
  <c r="L19" i="24"/>
  <c r="K19" i="24"/>
  <c r="L8" i="24"/>
  <c r="K8" i="24"/>
  <c r="M8" i="24" s="1"/>
  <c r="K28" i="24"/>
  <c r="L28" i="24"/>
  <c r="L61" i="24"/>
  <c r="K61" i="24"/>
  <c r="M61" i="24" s="1"/>
  <c r="L34" i="24"/>
  <c r="K34" i="24"/>
  <c r="K51" i="24"/>
  <c r="L51" i="24"/>
  <c r="K15" i="24"/>
  <c r="L15" i="24"/>
  <c r="L24" i="24"/>
  <c r="K24" i="24"/>
  <c r="M24" i="24" s="1"/>
  <c r="L54" i="24"/>
  <c r="K54" i="24"/>
  <c r="K55" i="24"/>
  <c r="L55" i="24"/>
  <c r="K45" i="24"/>
  <c r="L45" i="24"/>
  <c r="K25" i="24"/>
  <c r="L25" i="24"/>
  <c r="L9" i="24"/>
  <c r="K9" i="24"/>
  <c r="K42" i="24"/>
  <c r="L42" i="24"/>
  <c r="K63" i="24"/>
  <c r="L63" i="24"/>
  <c r="M37" i="24"/>
  <c r="K26" i="24"/>
  <c r="L26" i="24"/>
  <c r="K62" i="24"/>
  <c r="L62" i="24"/>
  <c r="L44" i="24"/>
  <c r="K44" i="24"/>
  <c r="L18" i="24"/>
  <c r="K18" i="24"/>
  <c r="L35" i="24"/>
  <c r="K35" i="24"/>
  <c r="M53" i="24"/>
  <c r="K6" i="24"/>
  <c r="L6" i="24"/>
  <c r="M60" i="24"/>
  <c r="M27" i="24"/>
  <c r="L7" i="23"/>
  <c r="K7" i="23"/>
  <c r="K6" i="23"/>
  <c r="L6" i="23"/>
  <c r="L46" i="23"/>
  <c r="K46" i="23"/>
  <c r="K55" i="23"/>
  <c r="L55" i="23"/>
  <c r="L35" i="23"/>
  <c r="K35" i="23"/>
  <c r="K9" i="23"/>
  <c r="L9" i="23"/>
  <c r="L19" i="23"/>
  <c r="K19" i="23"/>
  <c r="L15" i="23"/>
  <c r="K15" i="23"/>
  <c r="K16" i="23"/>
  <c r="M16" i="23" s="1"/>
  <c r="L16" i="23"/>
  <c r="M26" i="23"/>
  <c r="K42" i="23"/>
  <c r="L42" i="23"/>
  <c r="L10" i="23"/>
  <c r="K10" i="23"/>
  <c r="M10" i="23" s="1"/>
  <c r="L51" i="23"/>
  <c r="K51" i="23"/>
  <c r="K25" i="23"/>
  <c r="L25" i="23"/>
  <c r="K52" i="23"/>
  <c r="L52" i="23"/>
  <c r="K62" i="23"/>
  <c r="L62" i="23"/>
  <c r="L45" i="23"/>
  <c r="K45" i="23"/>
  <c r="M8" i="23"/>
  <c r="M64" i="23"/>
  <c r="M34" i="23"/>
  <c r="K63" i="23"/>
  <c r="L63" i="23"/>
  <c r="K36" i="23"/>
  <c r="L36" i="23"/>
  <c r="M54" i="23"/>
  <c r="M28" i="23"/>
  <c r="L53" i="12"/>
  <c r="K53" i="12"/>
  <c r="L51" i="12"/>
  <c r="K51" i="12"/>
  <c r="L55" i="12"/>
  <c r="K55" i="12"/>
  <c r="K54" i="12"/>
  <c r="L54" i="12"/>
  <c r="K52" i="12"/>
  <c r="L52" i="12"/>
  <c r="M42" i="25" l="1"/>
  <c r="M25" i="25"/>
  <c r="M44" i="25"/>
  <c r="M63" i="24"/>
  <c r="M45" i="24"/>
  <c r="M15" i="24"/>
  <c r="M52" i="24"/>
  <c r="M26" i="24"/>
  <c r="M18" i="24"/>
  <c r="M28" i="24"/>
  <c r="M52" i="23"/>
  <c r="M42" i="23"/>
  <c r="M15" i="23"/>
  <c r="M16" i="25"/>
  <c r="M15" i="25"/>
  <c r="M6" i="25"/>
  <c r="M26" i="25"/>
  <c r="M51" i="25"/>
  <c r="M19" i="25"/>
  <c r="M35" i="25"/>
  <c r="M36" i="25"/>
  <c r="M62" i="25"/>
  <c r="M10" i="25"/>
  <c r="M46" i="25"/>
  <c r="M6" i="24"/>
  <c r="M42" i="24"/>
  <c r="M25" i="24"/>
  <c r="M55" i="24"/>
  <c r="M51" i="24"/>
  <c r="M16" i="24"/>
  <c r="M62" i="24"/>
  <c r="M9" i="24"/>
  <c r="M54" i="24"/>
  <c r="M34" i="24"/>
  <c r="M19" i="24"/>
  <c r="M46" i="24"/>
  <c r="M35" i="24"/>
  <c r="M44" i="24"/>
  <c r="M9" i="23"/>
  <c r="M55" i="23"/>
  <c r="M6" i="23"/>
  <c r="M36" i="23"/>
  <c r="M63" i="23"/>
  <c r="M62" i="23"/>
  <c r="M25" i="23"/>
  <c r="M19" i="23"/>
  <c r="M35" i="23"/>
  <c r="M46" i="23"/>
  <c r="M7" i="23"/>
  <c r="M45" i="23"/>
  <c r="M51" i="23"/>
  <c r="M55" i="12"/>
  <c r="M53" i="12"/>
  <c r="M52" i="12"/>
  <c r="M51" i="12"/>
  <c r="M54" i="12"/>
  <c r="I63" i="12"/>
  <c r="I62" i="12"/>
  <c r="I61" i="12"/>
  <c r="I60" i="12"/>
  <c r="I45" i="12"/>
  <c r="I44" i="12"/>
  <c r="I43" i="12"/>
  <c r="I42" i="12"/>
  <c r="I36" i="12"/>
  <c r="I35" i="12"/>
  <c r="I34" i="12"/>
  <c r="I33" i="12"/>
  <c r="I27" i="12"/>
  <c r="I26" i="12"/>
  <c r="I25" i="12"/>
  <c r="I24" i="12"/>
  <c r="I18" i="12"/>
  <c r="I17" i="12"/>
  <c r="I16" i="12"/>
  <c r="I15" i="12"/>
  <c r="I7" i="12"/>
  <c r="I8" i="12"/>
  <c r="I9" i="12"/>
  <c r="I6" i="12"/>
  <c r="F45" i="12"/>
  <c r="F44" i="12"/>
  <c r="F43" i="12"/>
  <c r="F42" i="12"/>
  <c r="F36" i="12"/>
  <c r="F35" i="12"/>
  <c r="F34" i="12"/>
  <c r="F33" i="12"/>
  <c r="F27" i="12"/>
  <c r="F26" i="12"/>
  <c r="F25" i="12"/>
  <c r="F24" i="12"/>
  <c r="F18" i="12"/>
  <c r="F17" i="12"/>
  <c r="F16" i="12"/>
  <c r="F15" i="12"/>
  <c r="F9" i="12"/>
  <c r="F8" i="12"/>
  <c r="F7" i="12"/>
  <c r="F6" i="12"/>
  <c r="E64" i="12"/>
  <c r="E63" i="12"/>
  <c r="E62" i="12"/>
  <c r="E61" i="12"/>
  <c r="E60" i="12"/>
  <c r="E46" i="12"/>
  <c r="E45" i="12"/>
  <c r="E44" i="12"/>
  <c r="E43" i="12"/>
  <c r="E42" i="12"/>
  <c r="E37" i="12"/>
  <c r="E36" i="12"/>
  <c r="E35" i="12"/>
  <c r="E34" i="12"/>
  <c r="E33" i="12"/>
  <c r="E28" i="12"/>
  <c r="E27" i="12"/>
  <c r="E26" i="12"/>
  <c r="E25" i="12"/>
  <c r="E24" i="12"/>
  <c r="E19" i="12"/>
  <c r="E18" i="12"/>
  <c r="E17" i="12"/>
  <c r="E16" i="12"/>
  <c r="E15" i="12"/>
  <c r="E7" i="12"/>
  <c r="E8" i="12"/>
  <c r="E9" i="12"/>
  <c r="E10" i="12"/>
  <c r="E6" i="12"/>
  <c r="C64" i="12"/>
  <c r="C63" i="12"/>
  <c r="C62" i="12"/>
  <c r="C61" i="12"/>
  <c r="C60" i="12"/>
  <c r="C46" i="12"/>
  <c r="C45" i="12"/>
  <c r="C44" i="12"/>
  <c r="C43" i="12"/>
  <c r="C42" i="12"/>
  <c r="C37" i="12"/>
  <c r="C36" i="12"/>
  <c r="C35" i="12"/>
  <c r="C34" i="12"/>
  <c r="C33" i="12"/>
  <c r="C28" i="12"/>
  <c r="C27" i="12"/>
  <c r="C26" i="12"/>
  <c r="C25" i="12"/>
  <c r="C24" i="12"/>
  <c r="C19" i="12"/>
  <c r="C18" i="12"/>
  <c r="C17" i="12"/>
  <c r="C16" i="12"/>
  <c r="C15" i="12"/>
  <c r="C7" i="12"/>
  <c r="C8" i="12"/>
  <c r="C9" i="12"/>
  <c r="C10" i="12"/>
  <c r="C6" i="12"/>
  <c r="B64" i="12"/>
  <c r="B63" i="12"/>
  <c r="B62" i="12"/>
  <c r="B61" i="12"/>
  <c r="B60" i="12"/>
  <c r="B46" i="12"/>
  <c r="B45" i="12"/>
  <c r="B44" i="12"/>
  <c r="B43" i="12"/>
  <c r="B42" i="12"/>
  <c r="B37" i="12"/>
  <c r="B36" i="12"/>
  <c r="B35" i="12"/>
  <c r="B34" i="12"/>
  <c r="B33" i="12"/>
  <c r="B28" i="12"/>
  <c r="B27" i="12"/>
  <c r="B26" i="12"/>
  <c r="B25" i="12"/>
  <c r="B24" i="12"/>
  <c r="B19" i="12"/>
  <c r="B18" i="12"/>
  <c r="B17" i="12"/>
  <c r="B16" i="12"/>
  <c r="B15" i="12"/>
  <c r="B7" i="12"/>
  <c r="B8" i="12"/>
  <c r="B9" i="12"/>
  <c r="B10" i="12"/>
  <c r="B6" i="12"/>
  <c r="D6" i="12" l="1"/>
  <c r="G6" i="12" s="1"/>
  <c r="D7" i="12"/>
  <c r="D18" i="12"/>
  <c r="D26" i="12"/>
  <c r="D34" i="12"/>
  <c r="G34" i="12" s="1"/>
  <c r="D42" i="12"/>
  <c r="G42" i="12" s="1"/>
  <c r="D46" i="12"/>
  <c r="D63" i="12"/>
  <c r="D8" i="12"/>
  <c r="D33" i="12"/>
  <c r="G33" i="12" s="1"/>
  <c r="D45" i="12"/>
  <c r="D10" i="12"/>
  <c r="D27" i="12"/>
  <c r="D43" i="12"/>
  <c r="G43" i="12" s="1"/>
  <c r="D17" i="12"/>
  <c r="D37" i="12"/>
  <c r="D62" i="12"/>
  <c r="D19" i="12"/>
  <c r="D35" i="12"/>
  <c r="D9" i="12"/>
  <c r="D24" i="12"/>
  <c r="G24" i="12" s="1"/>
  <c r="D28" i="12"/>
  <c r="D36" i="12"/>
  <c r="D44" i="12"/>
  <c r="D61" i="12"/>
  <c r="G61" i="12" s="1"/>
  <c r="D15" i="12"/>
  <c r="G15" i="12" s="1"/>
  <c r="D60" i="12"/>
  <c r="G60" i="12" s="1"/>
  <c r="D64" i="12"/>
  <c r="D16" i="12"/>
  <c r="G16" i="12" s="1"/>
  <c r="D25" i="12"/>
  <c r="G25" i="12" s="1"/>
  <c r="L60" i="12" l="1"/>
  <c r="K60" i="12"/>
  <c r="K42" i="12"/>
  <c r="L42" i="12"/>
  <c r="L43" i="12"/>
  <c r="K43" i="12"/>
  <c r="K25" i="12"/>
  <c r="L25" i="12"/>
  <c r="L15" i="12"/>
  <c r="K15" i="12"/>
  <c r="L34" i="12"/>
  <c r="K34" i="12"/>
  <c r="L33" i="12"/>
  <c r="K33" i="12"/>
  <c r="L16" i="12"/>
  <c r="K16" i="12"/>
  <c r="L61" i="12"/>
  <c r="K61" i="12"/>
  <c r="L24" i="12"/>
  <c r="K24" i="12"/>
  <c r="L6" i="12"/>
  <c r="K6" i="12"/>
  <c r="M6" i="12" l="1"/>
  <c r="M61" i="12"/>
  <c r="M33" i="12"/>
  <c r="M43" i="12"/>
  <c r="M60" i="12"/>
  <c r="M16" i="12"/>
  <c r="M34" i="12"/>
  <c r="M42" i="12"/>
  <c r="M24" i="12"/>
  <c r="M15" i="12"/>
  <c r="M25" i="12"/>
  <c r="G64" i="12"/>
  <c r="G63" i="12"/>
  <c r="G62" i="12"/>
  <c r="G46" i="12"/>
  <c r="G36" i="12"/>
  <c r="G35" i="12"/>
  <c r="G28" i="12"/>
  <c r="G27" i="12"/>
  <c r="L36" i="12" l="1"/>
  <c r="K36" i="12"/>
  <c r="L64" i="12"/>
  <c r="K64" i="12"/>
  <c r="K27" i="12"/>
  <c r="L27" i="12"/>
  <c r="L46" i="12"/>
  <c r="K46" i="12"/>
  <c r="L28" i="12"/>
  <c r="K28" i="12"/>
  <c r="L62" i="12"/>
  <c r="K62" i="12"/>
  <c r="L35" i="12"/>
  <c r="K35" i="12"/>
  <c r="L63" i="12"/>
  <c r="K63" i="12"/>
  <c r="G7" i="12"/>
  <c r="G26" i="12"/>
  <c r="G37" i="12"/>
  <c r="G8" i="12"/>
  <c r="G9" i="12"/>
  <c r="G17" i="12"/>
  <c r="G45" i="12"/>
  <c r="G44" i="12"/>
  <c r="G19" i="12"/>
  <c r="G10" i="12"/>
  <c r="G18" i="12"/>
  <c r="K44" i="12" l="1"/>
  <c r="L44" i="12"/>
  <c r="L18" i="12"/>
  <c r="K18" i="12"/>
  <c r="L45" i="12"/>
  <c r="K45" i="12"/>
  <c r="L37" i="12"/>
  <c r="K37" i="12"/>
  <c r="L17" i="12"/>
  <c r="K17" i="12"/>
  <c r="K8" i="12"/>
  <c r="L8" i="12"/>
  <c r="L10" i="12"/>
  <c r="K10" i="12"/>
  <c r="L26" i="12"/>
  <c r="K26" i="12"/>
  <c r="L19" i="12"/>
  <c r="K19" i="12"/>
  <c r="K9" i="12"/>
  <c r="L9" i="12"/>
  <c r="K7" i="12"/>
  <c r="L7" i="12"/>
  <c r="M46" i="12"/>
  <c r="M64" i="12"/>
  <c r="M36" i="12"/>
  <c r="M62" i="12"/>
  <c r="M35" i="12"/>
  <c r="M63" i="12"/>
  <c r="M27" i="12"/>
  <c r="M28" i="12"/>
  <c r="M26" i="12" l="1"/>
  <c r="M45" i="12"/>
  <c r="M44" i="12"/>
  <c r="M37" i="12"/>
  <c r="M17" i="12"/>
  <c r="M18" i="12"/>
  <c r="M7" i="12"/>
  <c r="M19" i="12"/>
  <c r="M8" i="12"/>
  <c r="M9" i="12"/>
  <c r="M10" i="12"/>
</calcChain>
</file>

<file path=xl/sharedStrings.xml><?xml version="1.0" encoding="utf-8"?>
<sst xmlns="http://schemas.openxmlformats.org/spreadsheetml/2006/main" count="672" uniqueCount="43">
  <si>
    <t>totale</t>
  </si>
  <si>
    <t>c1</t>
  </si>
  <si>
    <t>d1</t>
  </si>
  <si>
    <t>ep1</t>
  </si>
  <si>
    <t>TABELLE STIPENDI MENSILI  PERSONALE A TEMPO DETERMINATO</t>
  </si>
  <si>
    <t>IVC</t>
  </si>
  <si>
    <t>indenn. ateneo</t>
  </si>
  <si>
    <t>stip. base con IIS conglobata</t>
  </si>
  <si>
    <t>Valore annuo tabellare</t>
  </si>
  <si>
    <t>13 ma</t>
  </si>
  <si>
    <t>Elemento perequativo</t>
  </si>
  <si>
    <t>Indennità Accessoria Mensile</t>
  </si>
  <si>
    <t>costo mensile</t>
  </si>
  <si>
    <t>tot.lordo senza oneri</t>
  </si>
  <si>
    <t>CCNL economico siglato il 6 dicembre 2022 valido dal 01/01/2019 al 31/12/2019</t>
  </si>
  <si>
    <t>Inq</t>
  </si>
  <si>
    <t>oneri *</t>
  </si>
  <si>
    <t>Indennità di Ateneo</t>
  </si>
  <si>
    <t>b1</t>
  </si>
  <si>
    <t>b3</t>
  </si>
  <si>
    <t>CCNL economico siglato il 6 dicembre 2022 valido dal 01/01/2020 al 31/12/2020</t>
  </si>
  <si>
    <t>CCNL economico siglato il 6 dicembre 2022 valido dal 01/01/2021 al 31/03/2022</t>
  </si>
  <si>
    <t>CCNL economico siglato il 6 dicembre 2022 valido dal 01/04/2022 al 30/06/2022</t>
  </si>
  <si>
    <t>CCNL economico siglato il 6 dicembre 2022 valido dal 01/02/2023</t>
  </si>
  <si>
    <t xml:space="preserve">Retrib. di Posizione e di Risultato (15%) comprensive di 13a </t>
  </si>
  <si>
    <t xml:space="preserve">** </t>
  </si>
  <si>
    <t>ONERI A CARICO DELL'AMMINISTRAZIONE:</t>
  </si>
  <si>
    <t>INPDAP FONDO PENSIONE-</t>
  </si>
  <si>
    <t>24,20% sul 100%</t>
  </si>
  <si>
    <t>INPDAP TFR- 9,60% DELL'80%  DELLA RETRIBUZIONE=</t>
  </si>
  <si>
    <t>7,68% solo su stipendio base e indennità di ateneo</t>
  </si>
  <si>
    <t>IRAP</t>
  </si>
  <si>
    <t>8,5% sul 100%</t>
  </si>
  <si>
    <t>INPS ASPI (EX DS)</t>
  </si>
  <si>
    <t>1,61% sul 100%</t>
  </si>
  <si>
    <t>Maggiorazione 18% del contributo Fondo Pensione</t>
  </si>
  <si>
    <t>4,36% sul solo stipendio base (calcolato solo per la cat. EP)</t>
  </si>
  <si>
    <t xml:space="preserve">   COSTI PER PERSONALE SU fondi RICERCA e FIN. DIVERSI INPDAP (uguali o superiori all'anno)</t>
  </si>
  <si>
    <t>CCNL economico siglato il 6 dicembre 2022 valido dal 01/07/2022 al 31/12/2022</t>
  </si>
  <si>
    <t>CCNL economico siglato il 6 dicembre 2022 valido dal 01/01/2023 al 31/01/2023</t>
  </si>
  <si>
    <t>Elemento perequativo / Emolumento accessorio una tantum 2023</t>
  </si>
  <si>
    <t>Emolumento accessorio una tantum 2023</t>
  </si>
  <si>
    <t>Performance Organizzativa e Individuale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</si>
</sst>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-* #,##0.00_-;\-* #,##0.00_-;_-* &quot;-&quot;_-;_-@_-"/>
    <numFmt numFmtId="165" formatCode="[$-410]d\-mmm\-yy;@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i/>
      <sz val="10"/>
      <name val="Verdana"/>
      <family val="2"/>
    </font>
    <font>
      <b/>
      <i/>
      <sz val="9"/>
      <name val="Verdana"/>
      <family val="2"/>
    </font>
    <font>
      <b/>
      <sz val="10"/>
      <color indexed="10"/>
      <name val="Verdana"/>
      <family val="2"/>
    </font>
    <font>
      <sz val="10"/>
      <name val="Arial"/>
      <family val="2"/>
    </font>
    <font>
      <b/>
      <sz val="12"/>
      <color indexed="10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2" fillId="0" borderId="0" applyFont="0" applyFill="0" applyBorder="0" applyAlignment="0" applyProtection="0"/>
    <xf numFmtId="0" fontId="1" fillId="0" borderId="0"/>
    <xf numFmtId="41" fontId="12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3" fillId="0" borderId="0" xfId="0" applyFont="1"/>
    <xf numFmtId="165" fontId="3" fillId="0" borderId="0" xfId="0" applyNumberFormat="1" applyFont="1"/>
    <xf numFmtId="0" fontId="3" fillId="0" borderId="0" xfId="0" applyFont="1" applyAlignment="1">
      <alignment horizontal="right"/>
    </xf>
    <xf numFmtId="0" fontId="8" fillId="0" borderId="0" xfId="0" applyFont="1"/>
    <xf numFmtId="0" fontId="4" fillId="0" borderId="0" xfId="0" applyFont="1" applyAlignment="1">
      <alignment vertical="center"/>
    </xf>
    <xf numFmtId="164" fontId="4" fillId="0" borderId="1" xfId="0" applyNumberFormat="1" applyFont="1" applyBorder="1"/>
    <xf numFmtId="164" fontId="4" fillId="0" borderId="1" xfId="1" applyNumberFormat="1" applyFont="1" applyBorder="1"/>
    <xf numFmtId="41" fontId="4" fillId="0" borderId="1" xfId="1" applyFont="1" applyBorder="1"/>
    <xf numFmtId="10" fontId="3" fillId="0" borderId="0" xfId="0" applyNumberFormat="1" applyFont="1" applyAlignment="1">
      <alignment horizontal="right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4" fillId="0" borderId="0" xfId="2" applyFont="1" applyAlignment="1">
      <alignment horizontal="left" vertical="center" wrapText="1"/>
    </xf>
    <xf numFmtId="41" fontId="4" fillId="0" borderId="0" xfId="3" applyFont="1" applyAlignment="1">
      <alignment vertical="center"/>
    </xf>
    <xf numFmtId="0" fontId="4" fillId="0" borderId="1" xfId="0" applyFont="1" applyBorder="1" applyAlignment="1">
      <alignment vertical="center"/>
    </xf>
    <xf numFmtId="164" fontId="4" fillId="0" borderId="1" xfId="3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164" fontId="13" fillId="0" borderId="0" xfId="3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vertical="center"/>
    </xf>
    <xf numFmtId="41" fontId="6" fillId="0" borderId="0" xfId="3" applyFont="1" applyAlignment="1">
      <alignment vertical="center"/>
    </xf>
    <xf numFmtId="10" fontId="4" fillId="0" borderId="0" xfId="0" applyNumberFormat="1" applyFont="1"/>
    <xf numFmtId="164" fontId="4" fillId="0" borderId="1" xfId="1" applyNumberFormat="1" applyFont="1" applyBorder="1" applyAlignment="1">
      <alignment vertical="center"/>
    </xf>
  </cellXfs>
  <cellStyles count="4">
    <cellStyle name="Migliaia [0]" xfId="1" builtinId="6"/>
    <cellStyle name="Migliaia [0] 2" xfId="3" xr:uid="{849BE1EF-21CB-4DC4-B1D4-374386AD0AC3}"/>
    <cellStyle name="Normale" xfId="0" builtinId="0"/>
    <cellStyle name="Normale 3" xfId="2" xr:uid="{1A7E9D3E-B4DA-43FD-BDD6-2037CA649A4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48F61-37B3-44E2-92B0-DC822010A680}">
  <sheetPr>
    <pageSetUpPr fitToPage="1"/>
  </sheetPr>
  <dimension ref="A1:S71"/>
  <sheetViews>
    <sheetView tabSelected="1" view="pageBreakPreview" zoomScaleSheetLayoutView="100" workbookViewId="0">
      <selection activeCell="N10" sqref="N10"/>
    </sheetView>
  </sheetViews>
  <sheetFormatPr defaultColWidth="12.28515625" defaultRowHeight="12.75" x14ac:dyDescent="0.2"/>
  <cols>
    <col min="1" max="1" width="6.140625" style="6" customWidth="1"/>
    <col min="2" max="2" width="13.7109375" style="6" customWidth="1"/>
    <col min="3" max="4" width="9.7109375" style="6" bestFit="1" customWidth="1"/>
    <col min="5" max="5" width="14.28515625" style="6" customWidth="1"/>
    <col min="6" max="6" width="14.5703125" style="6" customWidth="1"/>
    <col min="7" max="9" width="14.85546875" style="6" customWidth="1"/>
    <col min="10" max="10" width="16" style="6" customWidth="1"/>
    <col min="11" max="11" width="11.28515625" style="6" bestFit="1" customWidth="1"/>
    <col min="12" max="12" width="12.28515625" style="6" customWidth="1"/>
    <col min="13" max="13" width="14.42578125" style="6" customWidth="1"/>
    <col min="14" max="14" width="13.28515625" style="6" customWidth="1"/>
    <col min="15" max="15" width="13.85546875" style="6" customWidth="1"/>
    <col min="16" max="16" width="9.42578125" style="6" bestFit="1" customWidth="1"/>
    <col min="17" max="17" width="11.28515625" style="6" bestFit="1" customWidth="1"/>
    <col min="18" max="18" width="16.42578125" style="6" bestFit="1" customWidth="1"/>
    <col min="19" max="16384" width="12.28515625" style="6"/>
  </cols>
  <sheetData>
    <row r="1" spans="1:19" s="1" customFormat="1" ht="14.25" x14ac:dyDescent="0.2">
      <c r="A1" s="12" t="s">
        <v>37</v>
      </c>
      <c r="B1" s="12"/>
      <c r="C1" s="12"/>
      <c r="D1" s="12"/>
      <c r="E1" s="12"/>
      <c r="F1" s="12"/>
      <c r="G1" s="12"/>
      <c r="H1" s="12"/>
      <c r="K1" s="4"/>
      <c r="L1" s="2"/>
    </row>
    <row r="2" spans="1:19" s="1" customFormat="1" ht="14.25" x14ac:dyDescent="0.2">
      <c r="A2" s="5"/>
      <c r="B2" s="12" t="s">
        <v>4</v>
      </c>
      <c r="C2" s="12"/>
      <c r="D2" s="12"/>
      <c r="E2" s="12"/>
      <c r="F2" s="12"/>
      <c r="G2" s="12"/>
      <c r="H2" s="12"/>
      <c r="I2" s="12"/>
      <c r="J2" s="12"/>
      <c r="K2" s="10"/>
      <c r="M2" s="10">
        <v>1</v>
      </c>
      <c r="N2" s="2"/>
      <c r="O2" s="2"/>
      <c r="P2" s="3"/>
    </row>
    <row r="3" spans="1:19" ht="29.25" customHeight="1" x14ac:dyDescent="0.2">
      <c r="B3" s="15"/>
      <c r="C3" s="15"/>
      <c r="D3" s="15"/>
      <c r="F3" s="16"/>
      <c r="G3" s="15"/>
      <c r="H3" s="15"/>
      <c r="I3" s="15"/>
      <c r="J3" s="15"/>
      <c r="L3" s="15"/>
      <c r="M3" s="17" t="s">
        <v>14</v>
      </c>
      <c r="N3" s="14"/>
      <c r="O3" s="15"/>
      <c r="P3" s="15"/>
      <c r="Q3" s="15"/>
    </row>
    <row r="4" spans="1:19" ht="67.5" x14ac:dyDescent="0.2">
      <c r="A4" s="18" t="s">
        <v>15</v>
      </c>
      <c r="B4" s="19" t="s">
        <v>7</v>
      </c>
      <c r="C4" s="19" t="s">
        <v>5</v>
      </c>
      <c r="D4" s="18" t="s">
        <v>9</v>
      </c>
      <c r="E4" s="19" t="s">
        <v>6</v>
      </c>
      <c r="F4" s="20" t="s">
        <v>10</v>
      </c>
      <c r="G4" s="18" t="s">
        <v>0</v>
      </c>
      <c r="H4" s="11" t="s">
        <v>24</v>
      </c>
      <c r="I4" s="11" t="s">
        <v>11</v>
      </c>
      <c r="J4" s="11" t="s">
        <v>42</v>
      </c>
      <c r="K4" s="19" t="s">
        <v>13</v>
      </c>
      <c r="L4" s="19" t="s">
        <v>16</v>
      </c>
      <c r="M4" s="19" t="s">
        <v>12</v>
      </c>
      <c r="N4" s="21"/>
      <c r="O4" s="22" t="s">
        <v>8</v>
      </c>
      <c r="P4" s="23" t="s">
        <v>5</v>
      </c>
      <c r="Q4" s="22" t="s">
        <v>17</v>
      </c>
      <c r="R4" s="24"/>
    </row>
    <row r="5" spans="1:19" ht="9.75" customHeight="1" x14ac:dyDescent="0.2">
      <c r="B5" s="13"/>
      <c r="C5" s="13"/>
      <c r="D5" s="13"/>
      <c r="E5" s="13"/>
      <c r="F5" s="25"/>
      <c r="G5" s="13"/>
      <c r="H5" s="13"/>
      <c r="I5" s="13"/>
      <c r="J5" s="13"/>
      <c r="K5" s="13"/>
      <c r="L5" s="13"/>
      <c r="M5" s="13"/>
      <c r="N5" s="13"/>
      <c r="S5" s="26"/>
    </row>
    <row r="6" spans="1:19" ht="15" x14ac:dyDescent="0.2">
      <c r="A6" s="27" t="s">
        <v>18</v>
      </c>
      <c r="B6" s="28">
        <f>ROUND(O6/12*$M$2,2)</f>
        <v>1430.64</v>
      </c>
      <c r="C6" s="28">
        <f>ROUND(P6/12*$M$2,2)</f>
        <v>0</v>
      </c>
      <c r="D6" s="28">
        <f>ROUND((B6+C6)/12,2)</f>
        <v>119.22</v>
      </c>
      <c r="E6" s="28">
        <f>ROUND(Q6/12*$M$2,2)</f>
        <v>100.76</v>
      </c>
      <c r="F6" s="28">
        <f>28*$M$2</f>
        <v>28</v>
      </c>
      <c r="G6" s="28">
        <f>SUM(B6:F6)</f>
        <v>1678.6200000000001</v>
      </c>
      <c r="H6" s="28"/>
      <c r="I6" s="8">
        <f>ROUND(140*$M$2,2)</f>
        <v>140</v>
      </c>
      <c r="J6" s="8">
        <f>ROUND(600/12,2)</f>
        <v>50</v>
      </c>
      <c r="K6" s="7">
        <f t="shared" ref="K6:K9" si="0">ROUND(G6+H6+I6+J6-(G6-F6)*2%,2)</f>
        <v>1835.61</v>
      </c>
      <c r="L6" s="7">
        <f>ROUND((G6-F6)*40.38%+(F6+I6+J6)*32.7%+(G6+H6+I6+J6)*1.61%,2)</f>
        <v>767.89</v>
      </c>
      <c r="M6" s="30">
        <f>K6+L6</f>
        <v>2603.5</v>
      </c>
      <c r="N6" s="31"/>
      <c r="O6" s="29">
        <v>17167.7</v>
      </c>
      <c r="P6" s="29"/>
      <c r="Q6" s="29">
        <v>1209.06</v>
      </c>
      <c r="R6" s="32"/>
      <c r="S6" s="33"/>
    </row>
    <row r="7" spans="1:19" ht="15" x14ac:dyDescent="0.2">
      <c r="A7" s="27" t="s">
        <v>19</v>
      </c>
      <c r="B7" s="28">
        <f t="shared" ref="B7:B10" si="1">ROUND(O7/12*$M$2,2)</f>
        <v>1593.69</v>
      </c>
      <c r="C7" s="28">
        <f t="shared" ref="C7:C10" si="2">ROUND(P7/12*$M$2,2)</f>
        <v>0</v>
      </c>
      <c r="D7" s="28">
        <f t="shared" ref="D7:D10" si="3">ROUND((B7+C7)/12,2)</f>
        <v>132.81</v>
      </c>
      <c r="E7" s="28">
        <f t="shared" ref="E7:E10" si="4">ROUND(Q7/12*$M$2,2)</f>
        <v>100.76</v>
      </c>
      <c r="F7" s="28">
        <f>22*$M$2</f>
        <v>22</v>
      </c>
      <c r="G7" s="28">
        <f t="shared" ref="G7:G10" si="5">SUM(B7:F7)</f>
        <v>1849.26</v>
      </c>
      <c r="H7" s="28"/>
      <c r="I7" s="8">
        <f t="shared" ref="I7:I9" si="6">ROUND(140*$M$2,2)</f>
        <v>140</v>
      </c>
      <c r="J7" s="8">
        <f t="shared" ref="J7:J9" si="7">ROUND(600/12,2)</f>
        <v>50</v>
      </c>
      <c r="K7" s="7">
        <f t="shared" si="0"/>
        <v>2002.71</v>
      </c>
      <c r="L7" s="7">
        <f t="shared" ref="L7:L8" si="8">ROUND((G7-F7)*40.38%+(F7+I7+J7)*32.7%+(G7+H7+I7+J7)*1.61%,2)</f>
        <v>840</v>
      </c>
      <c r="M7" s="30">
        <f t="shared" ref="M7" si="9">K7+L7</f>
        <v>2842.71</v>
      </c>
      <c r="N7" s="31"/>
      <c r="O7" s="29">
        <v>19124.23</v>
      </c>
      <c r="P7" s="29"/>
      <c r="Q7" s="29">
        <v>1209.06</v>
      </c>
      <c r="R7" s="32"/>
      <c r="S7" s="33"/>
    </row>
    <row r="8" spans="1:19" ht="15" x14ac:dyDescent="0.2">
      <c r="A8" s="27" t="s">
        <v>1</v>
      </c>
      <c r="B8" s="28">
        <f t="shared" si="1"/>
        <v>1642.18</v>
      </c>
      <c r="C8" s="28">
        <f t="shared" si="2"/>
        <v>0</v>
      </c>
      <c r="D8" s="28">
        <f t="shared" si="3"/>
        <v>136.85</v>
      </c>
      <c r="E8" s="28">
        <f t="shared" si="4"/>
        <v>136.96</v>
      </c>
      <c r="F8" s="28">
        <f>20*$M$2</f>
        <v>20</v>
      </c>
      <c r="G8" s="28">
        <f t="shared" si="5"/>
        <v>1935.99</v>
      </c>
      <c r="H8" s="9"/>
      <c r="I8" s="8">
        <f t="shared" si="6"/>
        <v>140</v>
      </c>
      <c r="J8" s="8">
        <f t="shared" si="7"/>
        <v>50</v>
      </c>
      <c r="K8" s="7">
        <f t="shared" si="0"/>
        <v>2087.67</v>
      </c>
      <c r="L8" s="7">
        <f t="shared" si="8"/>
        <v>876.58</v>
      </c>
      <c r="M8" s="30">
        <f>K8+L8</f>
        <v>2964.25</v>
      </c>
      <c r="N8" s="31"/>
      <c r="O8" s="29">
        <v>19706.2</v>
      </c>
      <c r="P8" s="29"/>
      <c r="Q8" s="29">
        <v>1643.57</v>
      </c>
      <c r="R8" s="32"/>
      <c r="S8" s="33"/>
    </row>
    <row r="9" spans="1:19" ht="15" x14ac:dyDescent="0.2">
      <c r="A9" s="27" t="s">
        <v>2</v>
      </c>
      <c r="B9" s="28">
        <f t="shared" si="1"/>
        <v>1921.3</v>
      </c>
      <c r="C9" s="28">
        <f t="shared" si="2"/>
        <v>0</v>
      </c>
      <c r="D9" s="28">
        <f t="shared" si="3"/>
        <v>160.11000000000001</v>
      </c>
      <c r="E9" s="28">
        <f t="shared" si="4"/>
        <v>195.84</v>
      </c>
      <c r="F9" s="28">
        <f>9*$M$2</f>
        <v>9</v>
      </c>
      <c r="G9" s="28">
        <f t="shared" si="5"/>
        <v>2286.25</v>
      </c>
      <c r="H9" s="9"/>
      <c r="I9" s="8">
        <f t="shared" si="6"/>
        <v>140</v>
      </c>
      <c r="J9" s="8">
        <f t="shared" si="7"/>
        <v>50</v>
      </c>
      <c r="K9" s="7">
        <f t="shared" si="0"/>
        <v>2430.71</v>
      </c>
      <c r="L9" s="7">
        <f t="shared" ref="L9" si="10">ROUND((G9-F9)*40.38%+(F9+I9+J9)*32.7%+(G9+H9+I9+J9)*1.61%,2)</f>
        <v>1024.49</v>
      </c>
      <c r="M9" s="30">
        <f>K9+L9</f>
        <v>3455.2</v>
      </c>
      <c r="N9" s="31"/>
      <c r="O9" s="29">
        <v>23055.63</v>
      </c>
      <c r="P9" s="29"/>
      <c r="Q9" s="29">
        <v>2350.06</v>
      </c>
      <c r="R9" s="32"/>
      <c r="S9" s="33"/>
    </row>
    <row r="10" spans="1:19" ht="15" x14ac:dyDescent="0.2">
      <c r="A10" s="27" t="s">
        <v>3</v>
      </c>
      <c r="B10" s="28">
        <f t="shared" si="1"/>
        <v>2168.7399999999998</v>
      </c>
      <c r="C10" s="28">
        <f t="shared" si="2"/>
        <v>0</v>
      </c>
      <c r="D10" s="28">
        <f t="shared" si="3"/>
        <v>180.73</v>
      </c>
      <c r="E10" s="28">
        <f t="shared" si="4"/>
        <v>234.73</v>
      </c>
      <c r="F10" s="28"/>
      <c r="G10" s="28">
        <f t="shared" si="5"/>
        <v>2584.1999999999998</v>
      </c>
      <c r="H10" s="8">
        <f>ROUND(((3099)*1.15)/12,2)</f>
        <v>296.99</v>
      </c>
      <c r="I10" s="8"/>
      <c r="J10" s="8"/>
      <c r="K10" s="7">
        <f>ROUND(G10+H10+I10+J10-(G10-F10)*2%,2)</f>
        <v>2829.51</v>
      </c>
      <c r="L10" s="7">
        <f>ROUND((G10-F10)*40.38%+(F10+H10+I10+J10)*32.7%+(G10+H10+I10+J10)*1.61%+((B10+C10)-556.86*$M$2)*4.36%,2)</f>
        <v>1257.28</v>
      </c>
      <c r="M10" s="30">
        <f>K10+L10</f>
        <v>4086.79</v>
      </c>
      <c r="N10" s="31"/>
      <c r="O10" s="29">
        <v>26024.85</v>
      </c>
      <c r="P10" s="29"/>
      <c r="Q10" s="29">
        <v>2816.8</v>
      </c>
      <c r="R10" s="32"/>
      <c r="S10" s="33"/>
    </row>
    <row r="12" spans="1:19" ht="29.25" customHeight="1" x14ac:dyDescent="0.2">
      <c r="B12" s="15"/>
      <c r="C12" s="15"/>
      <c r="D12" s="15"/>
      <c r="G12" s="16"/>
      <c r="H12" s="16"/>
      <c r="I12" s="16"/>
      <c r="J12" s="16"/>
      <c r="K12" s="15"/>
      <c r="M12" s="17" t="s">
        <v>20</v>
      </c>
      <c r="N12" s="17"/>
      <c r="O12" s="15"/>
      <c r="P12" s="15"/>
      <c r="Q12" s="15"/>
    </row>
    <row r="13" spans="1:19" ht="67.5" x14ac:dyDescent="0.2">
      <c r="A13" s="18" t="s">
        <v>15</v>
      </c>
      <c r="B13" s="19" t="s">
        <v>7</v>
      </c>
      <c r="C13" s="19" t="s">
        <v>5</v>
      </c>
      <c r="D13" s="18" t="s">
        <v>9</v>
      </c>
      <c r="E13" s="19" t="s">
        <v>6</v>
      </c>
      <c r="F13" s="20" t="s">
        <v>10</v>
      </c>
      <c r="G13" s="18" t="s">
        <v>0</v>
      </c>
      <c r="H13" s="11" t="s">
        <v>24</v>
      </c>
      <c r="I13" s="11" t="s">
        <v>11</v>
      </c>
      <c r="J13" s="11" t="s">
        <v>42</v>
      </c>
      <c r="K13" s="19" t="s">
        <v>13</v>
      </c>
      <c r="L13" s="19" t="s">
        <v>16</v>
      </c>
      <c r="M13" s="19" t="s">
        <v>12</v>
      </c>
      <c r="N13" s="21"/>
      <c r="O13" s="22" t="s">
        <v>8</v>
      </c>
      <c r="P13" s="23" t="s">
        <v>5</v>
      </c>
      <c r="Q13" s="22" t="s">
        <v>17</v>
      </c>
      <c r="R13" s="24"/>
    </row>
    <row r="14" spans="1:19" ht="9.75" customHeight="1" x14ac:dyDescent="0.2">
      <c r="B14" s="13"/>
      <c r="C14" s="13"/>
      <c r="D14" s="13"/>
      <c r="E14" s="13"/>
      <c r="F14" s="25"/>
      <c r="G14" s="13"/>
      <c r="H14" s="13"/>
      <c r="I14" s="13"/>
      <c r="J14" s="13"/>
      <c r="K14" s="13"/>
      <c r="L14" s="13"/>
      <c r="M14" s="13"/>
      <c r="N14" s="13"/>
      <c r="S14" s="26"/>
    </row>
    <row r="15" spans="1:19" ht="15" x14ac:dyDescent="0.2">
      <c r="A15" s="27" t="s">
        <v>18</v>
      </c>
      <c r="B15" s="28">
        <f>ROUND(O15/12*$M$2,2)</f>
        <v>1444.34</v>
      </c>
      <c r="C15" s="28">
        <f>ROUND(P15/12*$M$2,2)</f>
        <v>0</v>
      </c>
      <c r="D15" s="28">
        <f>ROUND((B15+C15)/12,2)</f>
        <v>120.36</v>
      </c>
      <c r="E15" s="28">
        <f>ROUND(Q15/12*$M$2,2)</f>
        <v>100.76</v>
      </c>
      <c r="F15" s="28">
        <f>28*$M$2</f>
        <v>28</v>
      </c>
      <c r="G15" s="28">
        <f>SUM(B15:F15)</f>
        <v>1693.4599999999998</v>
      </c>
      <c r="H15" s="28"/>
      <c r="I15" s="8">
        <f>ROUND(140*$M$2,2)</f>
        <v>140</v>
      </c>
      <c r="J15" s="8">
        <f>ROUND(600/12,2)</f>
        <v>50</v>
      </c>
      <c r="K15" s="7">
        <f t="shared" ref="K15:K18" si="11">ROUND(G15+H15+I15+J15-(G15-F15)*2%,2)</f>
        <v>1850.15</v>
      </c>
      <c r="L15" s="7">
        <f>ROUND((G15-F15)*40.38%+(F15+I15+J15)*32.7%+(G15+H15+I15+J15)*1.61%,2)</f>
        <v>774.12</v>
      </c>
      <c r="M15" s="30">
        <f t="shared" ref="M15:M16" si="12">K15+L15</f>
        <v>2624.27</v>
      </c>
      <c r="N15" s="31"/>
      <c r="O15" s="29">
        <v>17332.099999999999</v>
      </c>
      <c r="P15" s="29"/>
      <c r="Q15" s="29">
        <v>1209.06</v>
      </c>
      <c r="R15" s="32"/>
      <c r="S15" s="33"/>
    </row>
    <row r="16" spans="1:19" ht="15" x14ac:dyDescent="0.2">
      <c r="A16" s="27" t="s">
        <v>19</v>
      </c>
      <c r="B16" s="28">
        <f t="shared" ref="B16:C19" si="13">ROUND(O16/12*$M$2,2)</f>
        <v>1607.39</v>
      </c>
      <c r="C16" s="28">
        <f t="shared" si="13"/>
        <v>0</v>
      </c>
      <c r="D16" s="28">
        <f t="shared" ref="D16:D19" si="14">ROUND((B16+C16)/12,2)</f>
        <v>133.94999999999999</v>
      </c>
      <c r="E16" s="28">
        <f t="shared" ref="E16:E19" si="15">ROUND(Q16/12*$M$2,2)</f>
        <v>100.76</v>
      </c>
      <c r="F16" s="28">
        <f>22*$M$2</f>
        <v>22</v>
      </c>
      <c r="G16" s="28">
        <f t="shared" ref="G16" si="16">SUM(B16:F16)</f>
        <v>1864.1000000000001</v>
      </c>
      <c r="H16" s="28"/>
      <c r="I16" s="8">
        <f t="shared" ref="I16:I18" si="17">ROUND(140*$M$2,2)</f>
        <v>140</v>
      </c>
      <c r="J16" s="8">
        <f t="shared" ref="J16:J18" si="18">ROUND(600/12,2)</f>
        <v>50</v>
      </c>
      <c r="K16" s="7">
        <f t="shared" si="11"/>
        <v>2017.26</v>
      </c>
      <c r="L16" s="7">
        <f t="shared" ref="L16:L18" si="19">ROUND((G16-F16)*40.38%+(F16+I16+J16)*32.7%+(G16+H16+I16+J16)*1.61%,2)</f>
        <v>846.23</v>
      </c>
      <c r="M16" s="30">
        <f t="shared" si="12"/>
        <v>2863.49</v>
      </c>
      <c r="N16" s="31"/>
      <c r="O16" s="29">
        <v>19288.63</v>
      </c>
      <c r="P16" s="29"/>
      <c r="Q16" s="29">
        <v>1209.06</v>
      </c>
      <c r="R16" s="32"/>
      <c r="S16" s="33"/>
    </row>
    <row r="17" spans="1:19" ht="15" x14ac:dyDescent="0.2">
      <c r="A17" s="27" t="s">
        <v>1</v>
      </c>
      <c r="B17" s="28">
        <f t="shared" si="13"/>
        <v>1656.78</v>
      </c>
      <c r="C17" s="28">
        <f t="shared" si="13"/>
        <v>0</v>
      </c>
      <c r="D17" s="28">
        <f t="shared" si="14"/>
        <v>138.07</v>
      </c>
      <c r="E17" s="28">
        <f t="shared" si="15"/>
        <v>136.96</v>
      </c>
      <c r="F17" s="28">
        <f>20*$M$2</f>
        <v>20</v>
      </c>
      <c r="G17" s="28">
        <f>SUM(B17:E17)</f>
        <v>1931.81</v>
      </c>
      <c r="H17" s="28"/>
      <c r="I17" s="8">
        <f t="shared" si="17"/>
        <v>140</v>
      </c>
      <c r="J17" s="8">
        <f t="shared" si="18"/>
        <v>50</v>
      </c>
      <c r="K17" s="7">
        <f t="shared" si="11"/>
        <v>2083.5700000000002</v>
      </c>
      <c r="L17" s="7">
        <f t="shared" si="19"/>
        <v>874.82</v>
      </c>
      <c r="M17" s="30">
        <f>K17+L17</f>
        <v>2958.3900000000003</v>
      </c>
      <c r="N17" s="31"/>
      <c r="O17" s="29">
        <v>19881.400000000001</v>
      </c>
      <c r="P17" s="29"/>
      <c r="Q17" s="29">
        <v>1643.57</v>
      </c>
      <c r="R17" s="32"/>
      <c r="S17" s="33"/>
    </row>
    <row r="18" spans="1:19" ht="15" x14ac:dyDescent="0.2">
      <c r="A18" s="27" t="s">
        <v>2</v>
      </c>
      <c r="B18" s="28">
        <f t="shared" si="13"/>
        <v>1938.2</v>
      </c>
      <c r="C18" s="28">
        <f t="shared" si="13"/>
        <v>0</v>
      </c>
      <c r="D18" s="28">
        <f t="shared" si="14"/>
        <v>161.52000000000001</v>
      </c>
      <c r="E18" s="28">
        <f t="shared" si="15"/>
        <v>195.84</v>
      </c>
      <c r="F18" s="28">
        <f>9*$M$2</f>
        <v>9</v>
      </c>
      <c r="G18" s="28">
        <f>SUM(B18:E18)</f>
        <v>2295.5600000000004</v>
      </c>
      <c r="H18" s="28"/>
      <c r="I18" s="8">
        <f t="shared" si="17"/>
        <v>140</v>
      </c>
      <c r="J18" s="8">
        <f t="shared" si="18"/>
        <v>50</v>
      </c>
      <c r="K18" s="7">
        <f t="shared" si="11"/>
        <v>2439.83</v>
      </c>
      <c r="L18" s="7">
        <f t="shared" si="19"/>
        <v>1028.4000000000001</v>
      </c>
      <c r="M18" s="30">
        <f>K18+L18</f>
        <v>3468.23</v>
      </c>
      <c r="N18" s="31"/>
      <c r="O18" s="29">
        <v>23258.43</v>
      </c>
      <c r="P18" s="29"/>
      <c r="Q18" s="29">
        <v>2350.06</v>
      </c>
      <c r="R18" s="32"/>
      <c r="S18" s="33"/>
    </row>
    <row r="19" spans="1:19" ht="15" x14ac:dyDescent="0.2">
      <c r="A19" s="27" t="s">
        <v>3</v>
      </c>
      <c r="B19" s="28">
        <f t="shared" si="13"/>
        <v>2188.2399999999998</v>
      </c>
      <c r="C19" s="28">
        <f t="shared" si="13"/>
        <v>0</v>
      </c>
      <c r="D19" s="28">
        <f t="shared" si="14"/>
        <v>182.35</v>
      </c>
      <c r="E19" s="28">
        <f t="shared" si="15"/>
        <v>234.73</v>
      </c>
      <c r="F19" s="28"/>
      <c r="G19" s="28">
        <f>SUM(B19:E19)</f>
        <v>2605.3199999999997</v>
      </c>
      <c r="H19" s="8">
        <f>ROUND(((3099)*1.15)/12,2)</f>
        <v>296.99</v>
      </c>
      <c r="I19" s="28"/>
      <c r="J19" s="28"/>
      <c r="K19" s="7">
        <f>ROUND(G19+H19+I19+J19-(G19-F19)*2%,2)</f>
        <v>2850.2</v>
      </c>
      <c r="L19" s="7">
        <f>ROUND((G19-F19)*40.38%+(F19+H19+I19+J19)*32.7%+(G19+H19+I19+J19)*1.61%+((B19+C19)-556.86*$M$2)*4.36%,2)</f>
        <v>1267</v>
      </c>
      <c r="M19" s="30">
        <f>K19+L19</f>
        <v>4117.2</v>
      </c>
      <c r="N19" s="31"/>
      <c r="O19" s="29">
        <v>26258.85</v>
      </c>
      <c r="P19" s="29"/>
      <c r="Q19" s="29">
        <v>2816.8</v>
      </c>
      <c r="R19" s="32"/>
      <c r="S19" s="33"/>
    </row>
    <row r="21" spans="1:19" ht="29.25" customHeight="1" x14ac:dyDescent="0.2">
      <c r="B21" s="15"/>
      <c r="C21" s="15"/>
      <c r="D21" s="15"/>
      <c r="G21" s="16"/>
      <c r="H21" s="16"/>
      <c r="I21" s="16"/>
      <c r="J21" s="16"/>
      <c r="K21" s="15"/>
      <c r="M21" s="17" t="s">
        <v>21</v>
      </c>
      <c r="N21" s="17"/>
      <c r="O21" s="14"/>
      <c r="P21" s="15"/>
      <c r="Q21" s="15"/>
      <c r="R21" s="15"/>
    </row>
    <row r="22" spans="1:19" ht="67.5" x14ac:dyDescent="0.2">
      <c r="A22" s="18" t="s">
        <v>15</v>
      </c>
      <c r="B22" s="19" t="s">
        <v>7</v>
      </c>
      <c r="C22" s="19" t="s">
        <v>5</v>
      </c>
      <c r="D22" s="18" t="s">
        <v>9</v>
      </c>
      <c r="E22" s="19" t="s">
        <v>6</v>
      </c>
      <c r="F22" s="19" t="s">
        <v>10</v>
      </c>
      <c r="G22" s="18" t="s">
        <v>0</v>
      </c>
      <c r="H22" s="11" t="s">
        <v>24</v>
      </c>
      <c r="I22" s="11" t="s">
        <v>11</v>
      </c>
      <c r="J22" s="11" t="s">
        <v>42</v>
      </c>
      <c r="K22" s="19" t="s">
        <v>13</v>
      </c>
      <c r="L22" s="19" t="s">
        <v>16</v>
      </c>
      <c r="M22" s="19" t="s">
        <v>12</v>
      </c>
      <c r="N22" s="34"/>
      <c r="O22" s="22" t="s">
        <v>8</v>
      </c>
      <c r="P22" s="23" t="s">
        <v>5</v>
      </c>
      <c r="Q22" s="22" t="s">
        <v>17</v>
      </c>
      <c r="R22" s="24"/>
    </row>
    <row r="23" spans="1:19" ht="9.75" customHeight="1" x14ac:dyDescent="0.2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S23" s="26"/>
    </row>
    <row r="24" spans="1:19" ht="15" x14ac:dyDescent="0.2">
      <c r="A24" s="27" t="s">
        <v>18</v>
      </c>
      <c r="B24" s="28">
        <f>ROUND(O24/12*$M$2,2)</f>
        <v>1481.44</v>
      </c>
      <c r="C24" s="28">
        <f>ROUND(P24/12*$M$2,2)</f>
        <v>0</v>
      </c>
      <c r="D24" s="28">
        <f>ROUND((B24+C24)/12,2)</f>
        <v>123.45</v>
      </c>
      <c r="E24" s="28">
        <f>ROUND(Q24/12*$M$2,2)</f>
        <v>103.85</v>
      </c>
      <c r="F24" s="28">
        <f>28*$M$2</f>
        <v>28</v>
      </c>
      <c r="G24" s="28">
        <f>SUM(B24:F24)</f>
        <v>1736.74</v>
      </c>
      <c r="H24" s="28"/>
      <c r="I24" s="8">
        <f>ROUND(140*$M$2,2)</f>
        <v>140</v>
      </c>
      <c r="J24" s="8">
        <f>ROUND(600/12,2)</f>
        <v>50</v>
      </c>
      <c r="K24" s="7">
        <f t="shared" ref="K24:K27" si="20">ROUND(G24+H24+I24+J24-(G24-F24)*2%,2)</f>
        <v>1892.57</v>
      </c>
      <c r="L24" s="7">
        <f>ROUND((G24-F24)*40.38%+(F24+I24+J24)*32.7%+(G24+H24+I24+J24)*1.61%,2)</f>
        <v>792.3</v>
      </c>
      <c r="M24" s="30">
        <f t="shared" ref="M24:M25" si="21">K24+L24</f>
        <v>2684.87</v>
      </c>
      <c r="N24" s="31"/>
      <c r="O24" s="29">
        <v>17777.3</v>
      </c>
      <c r="P24" s="29"/>
      <c r="Q24" s="29">
        <v>1246.1600000000001</v>
      </c>
      <c r="R24" s="32"/>
      <c r="S24" s="33"/>
    </row>
    <row r="25" spans="1:19" ht="15" x14ac:dyDescent="0.2">
      <c r="A25" s="27" t="s">
        <v>19</v>
      </c>
      <c r="B25" s="28">
        <f t="shared" ref="B25:C28" si="22">ROUND(O25/12*$M$2,2)</f>
        <v>1644.49</v>
      </c>
      <c r="C25" s="28">
        <f t="shared" si="22"/>
        <v>0</v>
      </c>
      <c r="D25" s="28">
        <f t="shared" ref="D25:D28" si="23">ROUND((B25+C25)/12,2)</f>
        <v>137.04</v>
      </c>
      <c r="E25" s="28">
        <f t="shared" ref="E25:E28" si="24">ROUND(Q25/12*$M$2,2)</f>
        <v>103.85</v>
      </c>
      <c r="F25" s="28">
        <f>22*$M$2</f>
        <v>22</v>
      </c>
      <c r="G25" s="28">
        <f t="shared" ref="G25" si="25">SUM(B25:F25)</f>
        <v>1907.3799999999999</v>
      </c>
      <c r="H25" s="28"/>
      <c r="I25" s="8">
        <f t="shared" ref="I25:I27" si="26">ROUND(140*$M$2,2)</f>
        <v>140</v>
      </c>
      <c r="J25" s="8">
        <f t="shared" ref="J25:J27" si="27">ROUND(600/12,2)</f>
        <v>50</v>
      </c>
      <c r="K25" s="7">
        <f t="shared" si="20"/>
        <v>2059.67</v>
      </c>
      <c r="L25" s="7">
        <f t="shared" ref="L25:L27" si="28">ROUND((G25-F25)*40.38%+(F25+I25+J25)*32.7%+(G25+H25+I25+J25)*1.61%,2)</f>
        <v>864.41</v>
      </c>
      <c r="M25" s="30">
        <f t="shared" si="21"/>
        <v>2924.08</v>
      </c>
      <c r="N25" s="31"/>
      <c r="O25" s="29">
        <v>19733.830000000002</v>
      </c>
      <c r="P25" s="29"/>
      <c r="Q25" s="29">
        <v>1246.1600000000001</v>
      </c>
      <c r="R25" s="32"/>
      <c r="S25" s="33"/>
    </row>
    <row r="26" spans="1:19" ht="15" x14ac:dyDescent="0.2">
      <c r="A26" s="27" t="s">
        <v>1</v>
      </c>
      <c r="B26" s="28">
        <f t="shared" si="22"/>
        <v>1696.18</v>
      </c>
      <c r="C26" s="28">
        <f t="shared" si="22"/>
        <v>0</v>
      </c>
      <c r="D26" s="28">
        <f t="shared" si="23"/>
        <v>141.35</v>
      </c>
      <c r="E26" s="28">
        <f t="shared" si="24"/>
        <v>141.16</v>
      </c>
      <c r="F26" s="28">
        <f>20*$M$2</f>
        <v>20</v>
      </c>
      <c r="G26" s="28">
        <f>SUM(B26:F26)</f>
        <v>1998.69</v>
      </c>
      <c r="H26" s="28"/>
      <c r="I26" s="8">
        <f t="shared" si="26"/>
        <v>140</v>
      </c>
      <c r="J26" s="8">
        <f t="shared" si="27"/>
        <v>50</v>
      </c>
      <c r="K26" s="7">
        <f t="shared" si="20"/>
        <v>2149.12</v>
      </c>
      <c r="L26" s="7">
        <f t="shared" si="28"/>
        <v>902.9</v>
      </c>
      <c r="M26" s="30">
        <f>K26+L26</f>
        <v>3052.02</v>
      </c>
      <c r="N26" s="31"/>
      <c r="O26" s="29">
        <v>20354.2</v>
      </c>
      <c r="P26" s="29"/>
      <c r="Q26" s="29">
        <v>1693.97</v>
      </c>
      <c r="R26" s="32"/>
      <c r="S26" s="33"/>
    </row>
    <row r="27" spans="1:19" ht="15" x14ac:dyDescent="0.2">
      <c r="A27" s="27" t="s">
        <v>2</v>
      </c>
      <c r="B27" s="28">
        <f t="shared" si="22"/>
        <v>1983.9</v>
      </c>
      <c r="C27" s="28">
        <f t="shared" si="22"/>
        <v>0</v>
      </c>
      <c r="D27" s="28">
        <f t="shared" si="23"/>
        <v>165.33</v>
      </c>
      <c r="E27" s="28">
        <f t="shared" si="24"/>
        <v>201.85</v>
      </c>
      <c r="F27" s="28">
        <f>9*$M$2</f>
        <v>9</v>
      </c>
      <c r="G27" s="28">
        <f>SUM(B27:F27)</f>
        <v>2360.08</v>
      </c>
      <c r="H27" s="28"/>
      <c r="I27" s="8">
        <f t="shared" si="26"/>
        <v>140</v>
      </c>
      <c r="J27" s="8">
        <f t="shared" si="27"/>
        <v>50</v>
      </c>
      <c r="K27" s="7">
        <f t="shared" si="20"/>
        <v>2503.06</v>
      </c>
      <c r="L27" s="7">
        <f t="shared" si="28"/>
        <v>1055.5</v>
      </c>
      <c r="M27" s="30">
        <f>K27+L27</f>
        <v>3558.56</v>
      </c>
      <c r="N27" s="31"/>
      <c r="O27" s="29">
        <v>23806.83</v>
      </c>
      <c r="P27" s="29"/>
      <c r="Q27" s="29">
        <v>2422.16</v>
      </c>
      <c r="R27" s="32"/>
      <c r="S27" s="33"/>
    </row>
    <row r="28" spans="1:19" ht="15" x14ac:dyDescent="0.2">
      <c r="A28" s="27" t="s">
        <v>3</v>
      </c>
      <c r="B28" s="28">
        <f t="shared" si="22"/>
        <v>2240.84</v>
      </c>
      <c r="C28" s="28">
        <f t="shared" si="22"/>
        <v>0</v>
      </c>
      <c r="D28" s="28">
        <f t="shared" si="23"/>
        <v>186.74</v>
      </c>
      <c r="E28" s="28">
        <f t="shared" si="24"/>
        <v>242.45</v>
      </c>
      <c r="F28" s="28"/>
      <c r="G28" s="28">
        <f>SUM(B28:F28)</f>
        <v>2670.0299999999997</v>
      </c>
      <c r="H28" s="8">
        <f>ROUND(((3099)*1.15)/12,2)</f>
        <v>296.99</v>
      </c>
      <c r="I28" s="28"/>
      <c r="J28" s="28"/>
      <c r="K28" s="7">
        <f>ROUND(G28+H28+I28+J28-(G28-F28)*2%,2)</f>
        <v>2913.62</v>
      </c>
      <c r="L28" s="7">
        <f>ROUND((G28-F28)*40.38%+(F28+H28+I28+J28)*32.7%+(G28+H28+I28+J28)*1.61%+((B28+C28)-556.86*$M$2)*4.36%,2)</f>
        <v>1296.46</v>
      </c>
      <c r="M28" s="30">
        <f>K28+L28</f>
        <v>4210.08</v>
      </c>
      <c r="N28" s="31"/>
      <c r="O28" s="29">
        <v>26890.05</v>
      </c>
      <c r="P28" s="29"/>
      <c r="Q28" s="29">
        <v>2909.4</v>
      </c>
      <c r="R28" s="32"/>
      <c r="S28" s="33"/>
    </row>
    <row r="30" spans="1:19" ht="29.25" customHeight="1" x14ac:dyDescent="0.2">
      <c r="B30" s="15"/>
      <c r="C30" s="15"/>
      <c r="D30" s="15"/>
      <c r="G30" s="16"/>
      <c r="H30" s="16"/>
      <c r="I30" s="16"/>
      <c r="J30" s="16"/>
      <c r="K30" s="15"/>
      <c r="M30" s="17" t="s">
        <v>22</v>
      </c>
      <c r="N30" s="17"/>
      <c r="O30" s="14"/>
      <c r="P30" s="15"/>
      <c r="Q30" s="15"/>
      <c r="R30" s="15"/>
    </row>
    <row r="31" spans="1:19" ht="67.5" x14ac:dyDescent="0.2">
      <c r="A31" s="18" t="s">
        <v>15</v>
      </c>
      <c r="B31" s="19" t="s">
        <v>7</v>
      </c>
      <c r="C31" s="19" t="s">
        <v>5</v>
      </c>
      <c r="D31" s="18" t="s">
        <v>9</v>
      </c>
      <c r="E31" s="19" t="s">
        <v>6</v>
      </c>
      <c r="F31" s="19" t="s">
        <v>10</v>
      </c>
      <c r="G31" s="18" t="s">
        <v>0</v>
      </c>
      <c r="H31" s="11" t="s">
        <v>24</v>
      </c>
      <c r="I31" s="11" t="s">
        <v>11</v>
      </c>
      <c r="J31" s="11" t="s">
        <v>42</v>
      </c>
      <c r="K31" s="19" t="s">
        <v>13</v>
      </c>
      <c r="L31" s="19" t="s">
        <v>16</v>
      </c>
      <c r="M31" s="19" t="s">
        <v>12</v>
      </c>
      <c r="N31" s="34"/>
      <c r="O31" s="22" t="s">
        <v>8</v>
      </c>
      <c r="P31" s="23" t="s">
        <v>5</v>
      </c>
      <c r="Q31" s="22" t="s">
        <v>17</v>
      </c>
      <c r="R31" s="24"/>
    </row>
    <row r="32" spans="1:19" ht="9.75" customHeight="1" x14ac:dyDescent="0.2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S32" s="26"/>
    </row>
    <row r="33" spans="1:19" ht="15" x14ac:dyDescent="0.2">
      <c r="A33" s="27" t="s">
        <v>18</v>
      </c>
      <c r="B33" s="28">
        <f>ROUND(O33/12*$M$2,2)</f>
        <v>1481.44</v>
      </c>
      <c r="C33" s="28">
        <f>ROUND(P33/12*$M$2,2)</f>
        <v>4.4400000000000004</v>
      </c>
      <c r="D33" s="28">
        <f>ROUND((B33+C33)/12,2)</f>
        <v>123.82</v>
      </c>
      <c r="E33" s="28">
        <f>ROUND(Q33/12*$M$2,2)</f>
        <v>103.85</v>
      </c>
      <c r="F33" s="28">
        <f>28*$M$2</f>
        <v>28</v>
      </c>
      <c r="G33" s="28">
        <f>SUM(B33:F33)</f>
        <v>1741.55</v>
      </c>
      <c r="H33" s="28"/>
      <c r="I33" s="8">
        <f>ROUND(140*$M$2,2)</f>
        <v>140</v>
      </c>
      <c r="J33" s="8">
        <f>ROUND(600/12,2)</f>
        <v>50</v>
      </c>
      <c r="K33" s="7">
        <f t="shared" ref="K33:K36" si="29">ROUND(G33+H33+I33+J33-(G33-F33)*2%,2)</f>
        <v>1897.28</v>
      </c>
      <c r="L33" s="7">
        <f>ROUND((G33-F33)*40.38%+(F33+I33+J33)*32.7%+(G33+H33+I33+J33)*1.61%,2)</f>
        <v>794.32</v>
      </c>
      <c r="M33" s="30">
        <f t="shared" ref="M33:M34" si="30">K33+L33</f>
        <v>2691.6</v>
      </c>
      <c r="N33" s="31"/>
      <c r="O33" s="29">
        <v>17777.3</v>
      </c>
      <c r="P33" s="29">
        <v>53.28</v>
      </c>
      <c r="Q33" s="29">
        <v>1246.1600000000001</v>
      </c>
      <c r="R33" s="32"/>
      <c r="S33" s="33"/>
    </row>
    <row r="34" spans="1:19" ht="15" x14ac:dyDescent="0.2">
      <c r="A34" s="27" t="s">
        <v>19</v>
      </c>
      <c r="B34" s="28">
        <f t="shared" ref="B34:C37" si="31">ROUND(O34/12*$M$2,2)</f>
        <v>1644.49</v>
      </c>
      <c r="C34" s="28">
        <f t="shared" si="31"/>
        <v>4.93</v>
      </c>
      <c r="D34" s="28">
        <f t="shared" ref="D34:D37" si="32">ROUND((B34+C34)/12,2)</f>
        <v>137.44999999999999</v>
      </c>
      <c r="E34" s="28">
        <f t="shared" ref="E34:E37" si="33">ROUND(Q34/12*$M$2,2)</f>
        <v>103.85</v>
      </c>
      <c r="F34" s="28">
        <f>22*$M$2</f>
        <v>22</v>
      </c>
      <c r="G34" s="28">
        <f t="shared" ref="G34" si="34">SUM(B34:F34)</f>
        <v>1912.72</v>
      </c>
      <c r="H34" s="28"/>
      <c r="I34" s="8">
        <f t="shared" ref="I34:I36" si="35">ROUND(140*$M$2,2)</f>
        <v>140</v>
      </c>
      <c r="J34" s="8">
        <f t="shared" ref="J34:J36" si="36">ROUND(600/12,2)</f>
        <v>50</v>
      </c>
      <c r="K34" s="7">
        <f t="shared" si="29"/>
        <v>2064.91</v>
      </c>
      <c r="L34" s="7">
        <f t="shared" ref="L34:L36" si="37">ROUND((G34-F34)*40.38%+(F34+I34+J34)*32.7%+(G34+H34+I34+J34)*1.61%,2)</f>
        <v>866.65</v>
      </c>
      <c r="M34" s="30">
        <f t="shared" si="30"/>
        <v>2931.56</v>
      </c>
      <c r="N34" s="31"/>
      <c r="O34" s="29">
        <v>19733.830000000002</v>
      </c>
      <c r="P34" s="29">
        <v>59.16</v>
      </c>
      <c r="Q34" s="29">
        <v>1246.1600000000001</v>
      </c>
      <c r="R34" s="32"/>
      <c r="S34" s="33"/>
    </row>
    <row r="35" spans="1:19" ht="15" x14ac:dyDescent="0.2">
      <c r="A35" s="27" t="s">
        <v>1</v>
      </c>
      <c r="B35" s="28">
        <f t="shared" si="31"/>
        <v>1696.18</v>
      </c>
      <c r="C35" s="28">
        <f t="shared" si="31"/>
        <v>5.09</v>
      </c>
      <c r="D35" s="28">
        <f t="shared" si="32"/>
        <v>141.77000000000001</v>
      </c>
      <c r="E35" s="28">
        <f t="shared" si="33"/>
        <v>141.16</v>
      </c>
      <c r="F35" s="28">
        <f>20*$M$2</f>
        <v>20</v>
      </c>
      <c r="G35" s="28">
        <f>SUM(B35:F35)</f>
        <v>2004.2</v>
      </c>
      <c r="H35" s="28"/>
      <c r="I35" s="8">
        <f t="shared" si="35"/>
        <v>140</v>
      </c>
      <c r="J35" s="8">
        <f t="shared" si="36"/>
        <v>50</v>
      </c>
      <c r="K35" s="7">
        <f t="shared" si="29"/>
        <v>2154.52</v>
      </c>
      <c r="L35" s="7">
        <f t="shared" si="37"/>
        <v>905.22</v>
      </c>
      <c r="M35" s="30">
        <f>K35+L35</f>
        <v>3059.74</v>
      </c>
      <c r="N35" s="31"/>
      <c r="O35" s="29">
        <v>20354.2</v>
      </c>
      <c r="P35" s="29">
        <v>61.08</v>
      </c>
      <c r="Q35" s="29">
        <v>1693.97</v>
      </c>
      <c r="R35" s="32"/>
      <c r="S35" s="33"/>
    </row>
    <row r="36" spans="1:19" ht="15" x14ac:dyDescent="0.2">
      <c r="A36" s="27" t="s">
        <v>2</v>
      </c>
      <c r="B36" s="28">
        <f t="shared" si="31"/>
        <v>1983.9</v>
      </c>
      <c r="C36" s="28">
        <f t="shared" si="31"/>
        <v>5.95</v>
      </c>
      <c r="D36" s="28">
        <f t="shared" si="32"/>
        <v>165.82</v>
      </c>
      <c r="E36" s="28">
        <f t="shared" si="33"/>
        <v>201.85</v>
      </c>
      <c r="F36" s="28">
        <f>9*$M$2</f>
        <v>9</v>
      </c>
      <c r="G36" s="28">
        <f>SUM(B36:F36)</f>
        <v>2366.52</v>
      </c>
      <c r="H36" s="28"/>
      <c r="I36" s="8">
        <f t="shared" si="35"/>
        <v>140</v>
      </c>
      <c r="J36" s="8">
        <f t="shared" si="36"/>
        <v>50</v>
      </c>
      <c r="K36" s="7">
        <f t="shared" si="29"/>
        <v>2509.37</v>
      </c>
      <c r="L36" s="7">
        <f t="shared" si="37"/>
        <v>1058.2</v>
      </c>
      <c r="M36" s="30">
        <f>K36+L36</f>
        <v>3567.5699999999997</v>
      </c>
      <c r="N36" s="31"/>
      <c r="O36" s="29">
        <v>23806.83</v>
      </c>
      <c r="P36" s="29">
        <v>71.400000000000006</v>
      </c>
      <c r="Q36" s="29">
        <v>2422.16</v>
      </c>
      <c r="R36" s="32"/>
      <c r="S36" s="33"/>
    </row>
    <row r="37" spans="1:19" ht="15" x14ac:dyDescent="0.2">
      <c r="A37" s="27" t="s">
        <v>3</v>
      </c>
      <c r="B37" s="28">
        <f t="shared" si="31"/>
        <v>2240.84</v>
      </c>
      <c r="C37" s="28">
        <f t="shared" si="31"/>
        <v>6.72</v>
      </c>
      <c r="D37" s="28">
        <f t="shared" si="32"/>
        <v>187.3</v>
      </c>
      <c r="E37" s="28">
        <f t="shared" si="33"/>
        <v>242.45</v>
      </c>
      <c r="F37" s="28"/>
      <c r="G37" s="28">
        <f>SUM(B37:F37)</f>
        <v>2677.31</v>
      </c>
      <c r="H37" s="8">
        <f>ROUND(((3099)*1.15)/12,2)</f>
        <v>296.99</v>
      </c>
      <c r="I37" s="28"/>
      <c r="J37" s="28"/>
      <c r="K37" s="7">
        <f>ROUND(G37+H37+I37+J37-(G37-F37)*2%,2)</f>
        <v>2920.75</v>
      </c>
      <c r="L37" s="7">
        <f>ROUND((G37-F37)*40.38%+(F37+H37+I37+J37)*32.7%+(G37+H37+I37+J37)*1.61%+((B37+C37)-556.86*$M$2)*4.36%,2)</f>
        <v>1299.81</v>
      </c>
      <c r="M37" s="30">
        <f>K37+L37</f>
        <v>4220.5599999999995</v>
      </c>
      <c r="N37" s="31"/>
      <c r="O37" s="29">
        <v>26890.05</v>
      </c>
      <c r="P37" s="29">
        <v>80.64</v>
      </c>
      <c r="Q37" s="29">
        <v>2909.4</v>
      </c>
      <c r="R37" s="32"/>
      <c r="S37" s="33"/>
    </row>
    <row r="39" spans="1:19" ht="29.25" customHeight="1" x14ac:dyDescent="0.2">
      <c r="B39" s="15"/>
      <c r="C39" s="15"/>
      <c r="D39" s="15"/>
      <c r="G39" s="16"/>
      <c r="H39" s="16"/>
      <c r="I39" s="16"/>
      <c r="J39" s="16"/>
      <c r="K39" s="15"/>
      <c r="M39" s="17" t="s">
        <v>38</v>
      </c>
      <c r="N39" s="17"/>
      <c r="O39" s="14"/>
      <c r="P39" s="15"/>
      <c r="Q39" s="15"/>
      <c r="R39" s="15"/>
    </row>
    <row r="40" spans="1:19" ht="67.5" x14ac:dyDescent="0.2">
      <c r="A40" s="18" t="s">
        <v>15</v>
      </c>
      <c r="B40" s="19" t="s">
        <v>7</v>
      </c>
      <c r="C40" s="19" t="s">
        <v>5</v>
      </c>
      <c r="D40" s="18" t="s">
        <v>9</v>
      </c>
      <c r="E40" s="19" t="s">
        <v>6</v>
      </c>
      <c r="F40" s="19" t="s">
        <v>10</v>
      </c>
      <c r="G40" s="18" t="s">
        <v>0</v>
      </c>
      <c r="H40" s="11" t="s">
        <v>24</v>
      </c>
      <c r="I40" s="11" t="s">
        <v>11</v>
      </c>
      <c r="J40" s="11" t="s">
        <v>42</v>
      </c>
      <c r="K40" s="19" t="s">
        <v>13</v>
      </c>
      <c r="L40" s="19" t="s">
        <v>16</v>
      </c>
      <c r="M40" s="19" t="s">
        <v>12</v>
      </c>
      <c r="N40" s="34"/>
      <c r="O40" s="22" t="s">
        <v>8</v>
      </c>
      <c r="P40" s="23" t="s">
        <v>5</v>
      </c>
      <c r="Q40" s="22" t="s">
        <v>17</v>
      </c>
      <c r="R40" s="24"/>
    </row>
    <row r="41" spans="1:19" ht="9.75" customHeight="1" x14ac:dyDescent="0.2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S41" s="26"/>
    </row>
    <row r="42" spans="1:19" ht="15" x14ac:dyDescent="0.2">
      <c r="A42" s="27" t="s">
        <v>18</v>
      </c>
      <c r="B42" s="28">
        <f>ROUND(O42/12*$M$2,2)</f>
        <v>1481.44</v>
      </c>
      <c r="C42" s="28">
        <f>ROUND(P42/12*$M$2,2)</f>
        <v>7.41</v>
      </c>
      <c r="D42" s="28">
        <f>ROUND((B42+C42)/12,2)</f>
        <v>124.07</v>
      </c>
      <c r="E42" s="28">
        <f>ROUND(Q42/12*$M$2,2)</f>
        <v>103.85</v>
      </c>
      <c r="F42" s="28">
        <f>28*$M$2</f>
        <v>28</v>
      </c>
      <c r="G42" s="28">
        <f>SUM(B42:F42)</f>
        <v>1744.77</v>
      </c>
      <c r="H42" s="28"/>
      <c r="I42" s="8">
        <f>ROUND(140*$M$2,2)</f>
        <v>140</v>
      </c>
      <c r="J42" s="8">
        <f>ROUND(600/12,2)</f>
        <v>50</v>
      </c>
      <c r="K42" s="7">
        <f t="shared" ref="K42:K45" si="38">ROUND(G42+H42+I42+J42-(G42-F42)*2%,2)</f>
        <v>1900.43</v>
      </c>
      <c r="L42" s="7">
        <f>ROUND((G42-F42)*40.38%+(F42+I42+J42)*32.7%+(G42+H42+I42+J42)*1.61%,2)</f>
        <v>795.67</v>
      </c>
      <c r="M42" s="30">
        <f t="shared" ref="M42:M43" si="39">K42+L42</f>
        <v>2696.1</v>
      </c>
      <c r="N42" s="31"/>
      <c r="O42" s="29">
        <v>17777.3</v>
      </c>
      <c r="P42" s="29">
        <v>88.92</v>
      </c>
      <c r="Q42" s="29">
        <v>1246.1600000000001</v>
      </c>
      <c r="R42" s="32"/>
      <c r="S42" s="33"/>
    </row>
    <row r="43" spans="1:19" ht="15" x14ac:dyDescent="0.2">
      <c r="A43" s="27" t="s">
        <v>19</v>
      </c>
      <c r="B43" s="28">
        <f t="shared" ref="B43:C46" si="40">ROUND(O43/12*$M$2,2)</f>
        <v>1644.49</v>
      </c>
      <c r="C43" s="28">
        <f t="shared" si="40"/>
        <v>8.2200000000000006</v>
      </c>
      <c r="D43" s="28">
        <f t="shared" ref="D43:D46" si="41">ROUND((B43+C43)/12,2)</f>
        <v>137.72999999999999</v>
      </c>
      <c r="E43" s="28">
        <f t="shared" ref="E43:E46" si="42">ROUND(Q43/12*$M$2,2)</f>
        <v>103.85</v>
      </c>
      <c r="F43" s="28">
        <f>22*$M$2</f>
        <v>22</v>
      </c>
      <c r="G43" s="28">
        <f t="shared" ref="G43" si="43">SUM(B43:F43)</f>
        <v>1916.29</v>
      </c>
      <c r="H43" s="28"/>
      <c r="I43" s="8">
        <f t="shared" ref="I43:I45" si="44">ROUND(140*$M$2,2)</f>
        <v>140</v>
      </c>
      <c r="J43" s="8">
        <f t="shared" ref="J43:J45" si="45">ROUND(600/12,2)</f>
        <v>50</v>
      </c>
      <c r="K43" s="7">
        <f t="shared" si="38"/>
        <v>2068.4</v>
      </c>
      <c r="L43" s="7">
        <f t="shared" ref="L43:L45" si="46">ROUND((G43-F43)*40.38%+(F43+I43+J43)*32.7%+(G43+H43+I43+J43)*1.61%,2)</f>
        <v>868.15</v>
      </c>
      <c r="M43" s="30">
        <f t="shared" si="39"/>
        <v>2936.55</v>
      </c>
      <c r="N43" s="31"/>
      <c r="O43" s="29">
        <v>19733.830000000002</v>
      </c>
      <c r="P43" s="29">
        <v>98.64</v>
      </c>
      <c r="Q43" s="29">
        <v>1246.1600000000001</v>
      </c>
      <c r="R43" s="32"/>
      <c r="S43" s="33"/>
    </row>
    <row r="44" spans="1:19" ht="15" x14ac:dyDescent="0.2">
      <c r="A44" s="27" t="s">
        <v>1</v>
      </c>
      <c r="B44" s="28">
        <f t="shared" si="40"/>
        <v>1696.18</v>
      </c>
      <c r="C44" s="28">
        <f t="shared" si="40"/>
        <v>8.48</v>
      </c>
      <c r="D44" s="28">
        <f t="shared" si="41"/>
        <v>142.06</v>
      </c>
      <c r="E44" s="28">
        <f t="shared" si="42"/>
        <v>141.16</v>
      </c>
      <c r="F44" s="28">
        <f>20*$M$2</f>
        <v>20</v>
      </c>
      <c r="G44" s="28">
        <f>SUM(B44:F44)</f>
        <v>2007.88</v>
      </c>
      <c r="H44" s="28"/>
      <c r="I44" s="8">
        <f t="shared" si="44"/>
        <v>140</v>
      </c>
      <c r="J44" s="8">
        <f t="shared" si="45"/>
        <v>50</v>
      </c>
      <c r="K44" s="7">
        <f t="shared" si="38"/>
        <v>2158.12</v>
      </c>
      <c r="L44" s="7">
        <f t="shared" si="46"/>
        <v>906.76</v>
      </c>
      <c r="M44" s="30">
        <f>K44+L44</f>
        <v>3064.88</v>
      </c>
      <c r="N44" s="31"/>
      <c r="O44" s="29">
        <v>20354.2</v>
      </c>
      <c r="P44" s="29">
        <v>101.76</v>
      </c>
      <c r="Q44" s="29">
        <v>1693.97</v>
      </c>
      <c r="R44" s="32"/>
      <c r="S44" s="33"/>
    </row>
    <row r="45" spans="1:19" ht="15" x14ac:dyDescent="0.2">
      <c r="A45" s="27" t="s">
        <v>2</v>
      </c>
      <c r="B45" s="28">
        <f t="shared" si="40"/>
        <v>1983.9</v>
      </c>
      <c r="C45" s="28">
        <f t="shared" si="40"/>
        <v>9.92</v>
      </c>
      <c r="D45" s="28">
        <f t="shared" si="41"/>
        <v>166.15</v>
      </c>
      <c r="E45" s="28">
        <f t="shared" si="42"/>
        <v>201.85</v>
      </c>
      <c r="F45" s="28">
        <f>9*$M$2</f>
        <v>9</v>
      </c>
      <c r="G45" s="28">
        <f>SUM(B45:F45)</f>
        <v>2370.8200000000002</v>
      </c>
      <c r="H45" s="28"/>
      <c r="I45" s="8">
        <f t="shared" si="44"/>
        <v>140</v>
      </c>
      <c r="J45" s="8">
        <f t="shared" si="45"/>
        <v>50</v>
      </c>
      <c r="K45" s="7">
        <f t="shared" si="38"/>
        <v>2513.58</v>
      </c>
      <c r="L45" s="7">
        <f t="shared" si="46"/>
        <v>1060.01</v>
      </c>
      <c r="M45" s="30">
        <f>K45+L45</f>
        <v>3573.59</v>
      </c>
      <c r="N45" s="31"/>
      <c r="O45" s="29">
        <v>23806.83</v>
      </c>
      <c r="P45" s="29">
        <v>119.04</v>
      </c>
      <c r="Q45" s="29">
        <v>2422.16</v>
      </c>
      <c r="R45" s="32"/>
      <c r="S45" s="33"/>
    </row>
    <row r="46" spans="1:19" ht="15" x14ac:dyDescent="0.2">
      <c r="A46" s="27" t="s">
        <v>3</v>
      </c>
      <c r="B46" s="28">
        <f t="shared" si="40"/>
        <v>2240.84</v>
      </c>
      <c r="C46" s="28">
        <f t="shared" si="40"/>
        <v>11.2</v>
      </c>
      <c r="D46" s="28">
        <f t="shared" si="41"/>
        <v>187.67</v>
      </c>
      <c r="E46" s="28">
        <f t="shared" si="42"/>
        <v>242.45</v>
      </c>
      <c r="F46" s="28"/>
      <c r="G46" s="28">
        <f>SUM(B46:F46)</f>
        <v>2682.16</v>
      </c>
      <c r="H46" s="8">
        <f>ROUND(((3099)*1.15)/12,2)</f>
        <v>296.99</v>
      </c>
      <c r="I46" s="28"/>
      <c r="J46" s="28"/>
      <c r="K46" s="7">
        <f>ROUND(G46+H46+I46+J46-(G46-F46)*2%,2)</f>
        <v>2925.51</v>
      </c>
      <c r="L46" s="7">
        <f>ROUND((G46-F46)*40.38%+(F46+H46+I46+J46)*32.7%+(G46+H46+I46+J46)*1.61%+((B46+C46)-556.86*$M$2)*4.36%,2)</f>
        <v>1302.05</v>
      </c>
      <c r="M46" s="30">
        <f>K46+L46</f>
        <v>4227.5600000000004</v>
      </c>
      <c r="N46" s="31"/>
      <c r="O46" s="29">
        <v>26890.05</v>
      </c>
      <c r="P46" s="29">
        <v>134.4</v>
      </c>
      <c r="Q46" s="29">
        <v>2909.4</v>
      </c>
      <c r="R46" s="32"/>
      <c r="S46" s="33"/>
    </row>
    <row r="48" spans="1:19" ht="29.25" customHeight="1" x14ac:dyDescent="0.2">
      <c r="B48" s="15"/>
      <c r="C48" s="15"/>
      <c r="D48" s="15"/>
      <c r="G48" s="16"/>
      <c r="H48" s="16"/>
      <c r="I48" s="16"/>
      <c r="J48" s="16"/>
      <c r="K48" s="15"/>
      <c r="M48" s="17" t="s">
        <v>39</v>
      </c>
      <c r="N48" s="17"/>
      <c r="O48" s="14"/>
      <c r="P48" s="15"/>
      <c r="Q48" s="15"/>
      <c r="R48" s="15"/>
    </row>
    <row r="49" spans="1:19" ht="89.25" x14ac:dyDescent="0.2">
      <c r="A49" s="18" t="s">
        <v>15</v>
      </c>
      <c r="B49" s="19" t="s">
        <v>7</v>
      </c>
      <c r="C49" s="19" t="s">
        <v>5</v>
      </c>
      <c r="D49" s="18" t="s">
        <v>9</v>
      </c>
      <c r="E49" s="19" t="s">
        <v>6</v>
      </c>
      <c r="F49" s="19" t="s">
        <v>40</v>
      </c>
      <c r="G49" s="18" t="s">
        <v>0</v>
      </c>
      <c r="H49" s="11" t="s">
        <v>24</v>
      </c>
      <c r="I49" s="11" t="s">
        <v>11</v>
      </c>
      <c r="J49" s="11" t="s">
        <v>42</v>
      </c>
      <c r="K49" s="19" t="s">
        <v>13</v>
      </c>
      <c r="L49" s="19" t="s">
        <v>16</v>
      </c>
      <c r="M49" s="19" t="s">
        <v>12</v>
      </c>
      <c r="N49" s="34"/>
      <c r="O49" s="22" t="s">
        <v>8</v>
      </c>
      <c r="P49" s="23" t="s">
        <v>5</v>
      </c>
      <c r="Q49" s="22" t="s">
        <v>17</v>
      </c>
      <c r="R49" s="24"/>
    </row>
    <row r="50" spans="1:19" ht="9.75" customHeight="1" x14ac:dyDescent="0.2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S50" s="26"/>
    </row>
    <row r="51" spans="1:19" ht="15" x14ac:dyDescent="0.2">
      <c r="A51" s="27" t="s">
        <v>18</v>
      </c>
      <c r="B51" s="28">
        <f>ROUND(O51/12*$M$2,2)</f>
        <v>1481.44</v>
      </c>
      <c r="C51" s="28">
        <f>ROUND(P51/12*$M$2,2)</f>
        <v>7.41</v>
      </c>
      <c r="D51" s="28">
        <f>ROUND((B51+C51)/12,2)</f>
        <v>124.07</v>
      </c>
      <c r="E51" s="28">
        <f>ROUND(Q51/12*$M$2,2)</f>
        <v>103.85</v>
      </c>
      <c r="F51" s="28">
        <f>(28+22.22)*$M$2</f>
        <v>50.22</v>
      </c>
      <c r="G51" s="28">
        <f>SUM(B51:F51)</f>
        <v>1766.99</v>
      </c>
      <c r="H51" s="28"/>
      <c r="I51" s="8">
        <f>ROUND(140*$M$2,2)</f>
        <v>140</v>
      </c>
      <c r="J51" s="8">
        <f>ROUND(600/12,2)</f>
        <v>50</v>
      </c>
      <c r="K51" s="7">
        <f t="shared" ref="K51:K54" si="47">ROUND(G51+H51+I51+J51-(G51-F51)*2%,2)</f>
        <v>1922.65</v>
      </c>
      <c r="L51" s="7">
        <f>ROUND((G51-F51)*40.38%+(F51+I51+J51)*32.7%+(G51+H51+I51+J51)*1.61%,2)</f>
        <v>803.29</v>
      </c>
      <c r="M51" s="30">
        <f t="shared" ref="M51:M52" si="48">K51+L51</f>
        <v>2725.94</v>
      </c>
      <c r="N51" s="31"/>
      <c r="O51" s="29">
        <v>17777.3</v>
      </c>
      <c r="P51" s="29">
        <v>88.92</v>
      </c>
      <c r="Q51" s="29">
        <v>1246.1600000000001</v>
      </c>
      <c r="R51" s="32"/>
      <c r="S51" s="33"/>
    </row>
    <row r="52" spans="1:19" ht="15" x14ac:dyDescent="0.2">
      <c r="A52" s="27" t="s">
        <v>19</v>
      </c>
      <c r="B52" s="28">
        <f t="shared" ref="B52:B55" si="49">ROUND(O52/12*$M$2,2)</f>
        <v>1644.49</v>
      </c>
      <c r="C52" s="28">
        <f t="shared" ref="C52:C55" si="50">ROUND(P52/12*$M$2,2)</f>
        <v>8.2200000000000006</v>
      </c>
      <c r="D52" s="28">
        <f t="shared" ref="D52:D55" si="51">ROUND((B52+C52)/12,2)</f>
        <v>137.72999999999999</v>
      </c>
      <c r="E52" s="28">
        <f t="shared" ref="E52:E55" si="52">ROUND(Q52/12*$M$2,2)</f>
        <v>103.85</v>
      </c>
      <c r="F52" s="28">
        <f>(22+24.67)*$M$2</f>
        <v>46.67</v>
      </c>
      <c r="G52" s="28">
        <f t="shared" ref="G52" si="53">SUM(B52:F52)</f>
        <v>1940.96</v>
      </c>
      <c r="H52" s="28"/>
      <c r="I52" s="8">
        <f t="shared" ref="I52:I54" si="54">ROUND(140*$M$2,2)</f>
        <v>140</v>
      </c>
      <c r="J52" s="8">
        <f t="shared" ref="J52:J54" si="55">ROUND(600/12,2)</f>
        <v>50</v>
      </c>
      <c r="K52" s="7">
        <f t="shared" si="47"/>
        <v>2093.0700000000002</v>
      </c>
      <c r="L52" s="7">
        <f t="shared" ref="L52:L54" si="56">ROUND((G52-F52)*40.38%+(F52+I52+J52)*32.7%+(G52+H52+I52+J52)*1.61%,2)</f>
        <v>876.61</v>
      </c>
      <c r="M52" s="30">
        <f t="shared" si="48"/>
        <v>2969.6800000000003</v>
      </c>
      <c r="N52" s="31"/>
      <c r="O52" s="29">
        <v>19733.830000000002</v>
      </c>
      <c r="P52" s="29">
        <v>98.64</v>
      </c>
      <c r="Q52" s="29">
        <v>1246.1600000000001</v>
      </c>
      <c r="R52" s="32"/>
      <c r="S52" s="33"/>
    </row>
    <row r="53" spans="1:19" ht="15" x14ac:dyDescent="0.2">
      <c r="A53" s="27" t="s">
        <v>1</v>
      </c>
      <c r="B53" s="28">
        <f t="shared" si="49"/>
        <v>1696.18</v>
      </c>
      <c r="C53" s="28">
        <f t="shared" si="50"/>
        <v>8.48</v>
      </c>
      <c r="D53" s="28">
        <f t="shared" si="51"/>
        <v>142.06</v>
      </c>
      <c r="E53" s="28">
        <f t="shared" si="52"/>
        <v>141.16</v>
      </c>
      <c r="F53" s="28">
        <f>(20+25.44)*$M$2</f>
        <v>45.44</v>
      </c>
      <c r="G53" s="28">
        <f>SUM(B53:F53)</f>
        <v>2033.3200000000002</v>
      </c>
      <c r="H53" s="28"/>
      <c r="I53" s="8">
        <f t="shared" si="54"/>
        <v>140</v>
      </c>
      <c r="J53" s="8">
        <f t="shared" si="55"/>
        <v>50</v>
      </c>
      <c r="K53" s="7">
        <f t="shared" si="47"/>
        <v>2183.56</v>
      </c>
      <c r="L53" s="7">
        <f t="shared" si="56"/>
        <v>915.49</v>
      </c>
      <c r="M53" s="30">
        <f>K53+L53</f>
        <v>3099.05</v>
      </c>
      <c r="N53" s="31"/>
      <c r="O53" s="29">
        <v>20354.2</v>
      </c>
      <c r="P53" s="29">
        <v>101.76</v>
      </c>
      <c r="Q53" s="29">
        <v>1693.97</v>
      </c>
      <c r="R53" s="32"/>
      <c r="S53" s="33"/>
    </row>
    <row r="54" spans="1:19" ht="15" x14ac:dyDescent="0.2">
      <c r="A54" s="27" t="s">
        <v>2</v>
      </c>
      <c r="B54" s="28">
        <f t="shared" si="49"/>
        <v>1983.9</v>
      </c>
      <c r="C54" s="28">
        <f t="shared" si="50"/>
        <v>9.92</v>
      </c>
      <c r="D54" s="28">
        <f t="shared" si="51"/>
        <v>166.15</v>
      </c>
      <c r="E54" s="28">
        <f t="shared" si="52"/>
        <v>201.85</v>
      </c>
      <c r="F54" s="28">
        <f>(9+29.76)*$M$2</f>
        <v>38.760000000000005</v>
      </c>
      <c r="G54" s="28">
        <f>SUM(B54:F54)</f>
        <v>2400.5800000000004</v>
      </c>
      <c r="H54" s="28"/>
      <c r="I54" s="8">
        <f t="shared" si="54"/>
        <v>140</v>
      </c>
      <c r="J54" s="8">
        <f t="shared" si="55"/>
        <v>50</v>
      </c>
      <c r="K54" s="7">
        <f t="shared" si="47"/>
        <v>2543.34</v>
      </c>
      <c r="L54" s="7">
        <f t="shared" si="56"/>
        <v>1070.22</v>
      </c>
      <c r="M54" s="30">
        <f>K54+L54</f>
        <v>3613.5600000000004</v>
      </c>
      <c r="N54" s="31"/>
      <c r="O54" s="29">
        <v>23806.83</v>
      </c>
      <c r="P54" s="29">
        <v>119.04</v>
      </c>
      <c r="Q54" s="29">
        <v>2422.16</v>
      </c>
      <c r="R54" s="32"/>
      <c r="S54" s="33"/>
    </row>
    <row r="55" spans="1:19" ht="15" x14ac:dyDescent="0.2">
      <c r="A55" s="27" t="s">
        <v>3</v>
      </c>
      <c r="B55" s="28">
        <f t="shared" si="49"/>
        <v>2240.84</v>
      </c>
      <c r="C55" s="28">
        <f t="shared" si="50"/>
        <v>11.2</v>
      </c>
      <c r="D55" s="28">
        <f t="shared" si="51"/>
        <v>187.67</v>
      </c>
      <c r="E55" s="28">
        <f t="shared" si="52"/>
        <v>242.45</v>
      </c>
      <c r="F55" s="38">
        <f>33.61*$M$2</f>
        <v>33.61</v>
      </c>
      <c r="G55" s="28">
        <f>SUM(B55:F55)</f>
        <v>2715.77</v>
      </c>
      <c r="H55" s="8">
        <f>ROUND(((3099)*1.15)/12,2)</f>
        <v>296.99</v>
      </c>
      <c r="I55" s="28"/>
      <c r="J55" s="28"/>
      <c r="K55" s="7">
        <f>ROUND(G55+H55+I55+J55-(G55-F55)*2%,2)</f>
        <v>2959.12</v>
      </c>
      <c r="L55" s="7">
        <f>ROUND((G55-F55)*40.38%+(F55+H55+I55+J55)*32.7%+(G55+H55+I55+J55)*1.61%+((B55+C55)-556.86*$M$2)*4.36%,2)</f>
        <v>1313.58</v>
      </c>
      <c r="M55" s="30">
        <f>K55+L55</f>
        <v>4272.7</v>
      </c>
      <c r="N55" s="31"/>
      <c r="O55" s="29">
        <v>26890.05</v>
      </c>
      <c r="P55" s="29">
        <v>134.4</v>
      </c>
      <c r="Q55" s="29">
        <v>2909.4</v>
      </c>
      <c r="R55" s="32"/>
      <c r="S55" s="33"/>
    </row>
    <row r="57" spans="1:19" ht="29.25" customHeight="1" x14ac:dyDescent="0.2">
      <c r="B57" s="15"/>
      <c r="C57" s="15"/>
      <c r="D57" s="15"/>
      <c r="G57" s="16"/>
      <c r="H57" s="16"/>
      <c r="I57" s="16"/>
      <c r="J57" s="16"/>
      <c r="K57" s="15"/>
      <c r="M57" s="17" t="s">
        <v>23</v>
      </c>
      <c r="N57" s="17"/>
      <c r="O57" s="14"/>
      <c r="P57" s="15"/>
      <c r="Q57" s="15"/>
      <c r="R57" s="15"/>
    </row>
    <row r="58" spans="1:19" ht="67.5" x14ac:dyDescent="0.2">
      <c r="A58" s="18" t="s">
        <v>15</v>
      </c>
      <c r="B58" s="19" t="s">
        <v>7</v>
      </c>
      <c r="C58" s="19" t="s">
        <v>5</v>
      </c>
      <c r="D58" s="18" t="s">
        <v>9</v>
      </c>
      <c r="E58" s="19" t="s">
        <v>6</v>
      </c>
      <c r="F58" s="19" t="s">
        <v>41</v>
      </c>
      <c r="G58" s="18" t="s">
        <v>0</v>
      </c>
      <c r="H58" s="11" t="s">
        <v>24</v>
      </c>
      <c r="I58" s="11" t="s">
        <v>11</v>
      </c>
      <c r="J58" s="11" t="s">
        <v>42</v>
      </c>
      <c r="K58" s="19" t="s">
        <v>13</v>
      </c>
      <c r="L58" s="19" t="s">
        <v>16</v>
      </c>
      <c r="M58" s="19" t="s">
        <v>12</v>
      </c>
      <c r="N58" s="34"/>
      <c r="O58" s="22" t="s">
        <v>8</v>
      </c>
      <c r="P58" s="23" t="s">
        <v>5</v>
      </c>
      <c r="Q58" s="22" t="s">
        <v>17</v>
      </c>
      <c r="R58" s="24"/>
    </row>
    <row r="59" spans="1:19" ht="9.75" customHeight="1" x14ac:dyDescent="0.2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S59" s="26"/>
    </row>
    <row r="60" spans="1:19" ht="15" x14ac:dyDescent="0.2">
      <c r="A60" s="27" t="s">
        <v>18</v>
      </c>
      <c r="B60" s="28">
        <f>ROUND(O60/12*$M$2,2)</f>
        <v>1506.23</v>
      </c>
      <c r="C60" s="28">
        <f>ROUND(P60/12*$M$2,2)</f>
        <v>7.53</v>
      </c>
      <c r="D60" s="28">
        <f>ROUND((B60+C60)/12,2)</f>
        <v>126.15</v>
      </c>
      <c r="E60" s="28">
        <f>ROUND(Q60/12*$M$2,2)</f>
        <v>103.85</v>
      </c>
      <c r="F60" s="38">
        <f>22.59*$M$2</f>
        <v>22.59</v>
      </c>
      <c r="G60" s="28">
        <f>SUM(B60:F60)</f>
        <v>1766.35</v>
      </c>
      <c r="H60" s="28"/>
      <c r="I60" s="8">
        <f>ROUND(140*$M$2,2)</f>
        <v>140</v>
      </c>
      <c r="J60" s="8">
        <f>ROUND(600/12,2)</f>
        <v>50</v>
      </c>
      <c r="K60" s="7">
        <f t="shared" ref="K60:K63" si="57">ROUND(G60+H60+I60+J60-(G60-F60)*2%,2)</f>
        <v>1921.47</v>
      </c>
      <c r="L60" s="7">
        <f>ROUND((G60-F60)*40.38%+(F60+I60+J60)*32.7%+(G60+H60+I60+J60)*1.61%,2)</f>
        <v>805.14</v>
      </c>
      <c r="M60" s="30">
        <f>K60+L60</f>
        <v>2726.61</v>
      </c>
      <c r="N60" s="31"/>
      <c r="O60" s="29">
        <v>18074.78</v>
      </c>
      <c r="P60" s="29">
        <v>90.36</v>
      </c>
      <c r="Q60" s="29">
        <v>1246.1600000000001</v>
      </c>
      <c r="R60" s="32"/>
      <c r="S60" s="33"/>
    </row>
    <row r="61" spans="1:19" ht="15" x14ac:dyDescent="0.2">
      <c r="A61" s="27" t="s">
        <v>19</v>
      </c>
      <c r="B61" s="28">
        <f t="shared" ref="B61:C64" si="58">ROUND(O61/12*$M$2,2)</f>
        <v>1663.96</v>
      </c>
      <c r="C61" s="28">
        <f t="shared" si="58"/>
        <v>8.32</v>
      </c>
      <c r="D61" s="28">
        <f t="shared" ref="D61:D64" si="59">ROUND((B61+C61)/12,2)</f>
        <v>139.36000000000001</v>
      </c>
      <c r="E61" s="28">
        <f t="shared" ref="E61:E64" si="60">ROUND(Q61/12*$M$2,2)</f>
        <v>103.85</v>
      </c>
      <c r="F61" s="38">
        <f>24.96*$M$2</f>
        <v>24.96</v>
      </c>
      <c r="G61" s="28">
        <f t="shared" ref="G61" si="61">SUM(B61:F61)</f>
        <v>1940.4499999999998</v>
      </c>
      <c r="H61" s="28"/>
      <c r="I61" s="8">
        <f t="shared" ref="I61:I63" si="62">ROUND(140*$M$2,2)</f>
        <v>140</v>
      </c>
      <c r="J61" s="8">
        <f t="shared" ref="J61:J63" si="63">ROUND(600/12,2)</f>
        <v>50</v>
      </c>
      <c r="K61" s="7">
        <f t="shared" si="57"/>
        <v>2092.14</v>
      </c>
      <c r="L61" s="7">
        <f t="shared" ref="L61:L63" si="64">ROUND((G61-F61)*40.38%+(F61+I61+J61)*32.7%+(G61+H61+I61+J61)*1.61%,2)</f>
        <v>878.07</v>
      </c>
      <c r="M61" s="30">
        <f t="shared" ref="M61" si="65">K61+L61</f>
        <v>2970.21</v>
      </c>
      <c r="N61" s="31"/>
      <c r="O61" s="29">
        <v>19967.47</v>
      </c>
      <c r="P61" s="29">
        <v>99.84</v>
      </c>
      <c r="Q61" s="29">
        <v>1246.1600000000001</v>
      </c>
      <c r="R61" s="32"/>
      <c r="S61" s="33"/>
    </row>
    <row r="62" spans="1:19" ht="15" x14ac:dyDescent="0.2">
      <c r="A62" s="27" t="s">
        <v>1</v>
      </c>
      <c r="B62" s="28">
        <f t="shared" si="58"/>
        <v>1713.88</v>
      </c>
      <c r="C62" s="28">
        <f t="shared" si="58"/>
        <v>8.57</v>
      </c>
      <c r="D62" s="28">
        <f t="shared" si="59"/>
        <v>143.54</v>
      </c>
      <c r="E62" s="28">
        <f t="shared" si="60"/>
        <v>141.16</v>
      </c>
      <c r="F62" s="38">
        <f>25.71*$M$2</f>
        <v>25.71</v>
      </c>
      <c r="G62" s="28">
        <f>SUM(B62:F62)</f>
        <v>2032.8600000000001</v>
      </c>
      <c r="H62" s="28"/>
      <c r="I62" s="8">
        <f t="shared" si="62"/>
        <v>140</v>
      </c>
      <c r="J62" s="8">
        <f t="shared" si="63"/>
        <v>50</v>
      </c>
      <c r="K62" s="7">
        <f t="shared" si="57"/>
        <v>2182.7199999999998</v>
      </c>
      <c r="L62" s="7">
        <f t="shared" si="64"/>
        <v>916.81</v>
      </c>
      <c r="M62" s="30">
        <f>K62+L62</f>
        <v>3099.5299999999997</v>
      </c>
      <c r="N62" s="31"/>
      <c r="O62" s="29">
        <v>20566.599999999999</v>
      </c>
      <c r="P62" s="29">
        <v>102.84</v>
      </c>
      <c r="Q62" s="29">
        <v>1693.97</v>
      </c>
      <c r="R62" s="32"/>
      <c r="S62" s="33"/>
    </row>
    <row r="63" spans="1:19" ht="15" x14ac:dyDescent="0.2">
      <c r="A63" s="27" t="s">
        <v>2</v>
      </c>
      <c r="B63" s="28">
        <f t="shared" si="58"/>
        <v>1991.87</v>
      </c>
      <c r="C63" s="28">
        <f t="shared" si="58"/>
        <v>9.9600000000000009</v>
      </c>
      <c r="D63" s="28">
        <f t="shared" si="59"/>
        <v>166.82</v>
      </c>
      <c r="E63" s="28">
        <f t="shared" si="60"/>
        <v>201.85</v>
      </c>
      <c r="F63" s="38">
        <f>29.88*$M$2</f>
        <v>29.88</v>
      </c>
      <c r="G63" s="28">
        <f>SUM(B63:F63)</f>
        <v>2400.38</v>
      </c>
      <c r="H63" s="28"/>
      <c r="I63" s="8">
        <f t="shared" si="62"/>
        <v>140</v>
      </c>
      <c r="J63" s="8">
        <f t="shared" si="63"/>
        <v>50</v>
      </c>
      <c r="K63" s="7">
        <f t="shared" si="57"/>
        <v>2542.9699999999998</v>
      </c>
      <c r="L63" s="7">
        <f t="shared" si="64"/>
        <v>1070.81</v>
      </c>
      <c r="M63" s="30">
        <f>K63+L63</f>
        <v>3613.7799999999997</v>
      </c>
      <c r="N63" s="31"/>
      <c r="O63" s="29">
        <v>23902.47</v>
      </c>
      <c r="P63" s="29">
        <v>119.52</v>
      </c>
      <c r="Q63" s="29">
        <v>2422.16</v>
      </c>
      <c r="R63" s="32"/>
      <c r="S63" s="33"/>
    </row>
    <row r="64" spans="1:19" ht="15" x14ac:dyDescent="0.2">
      <c r="A64" s="27" t="s">
        <v>3</v>
      </c>
      <c r="B64" s="28">
        <f t="shared" si="58"/>
        <v>2240.84</v>
      </c>
      <c r="C64" s="28">
        <f t="shared" si="58"/>
        <v>11.2</v>
      </c>
      <c r="D64" s="28">
        <f t="shared" si="59"/>
        <v>187.67</v>
      </c>
      <c r="E64" s="28">
        <f t="shared" si="60"/>
        <v>242.45</v>
      </c>
      <c r="F64" s="38">
        <f>33.61*$M$2</f>
        <v>33.61</v>
      </c>
      <c r="G64" s="28">
        <f>SUM(B64:F64)</f>
        <v>2715.77</v>
      </c>
      <c r="H64" s="8">
        <f>ROUND(((3099)*1.15)/12,2)</f>
        <v>296.99</v>
      </c>
      <c r="I64" s="28"/>
      <c r="J64" s="8"/>
      <c r="K64" s="7">
        <f>ROUND(G64+H64+I64+J64-(G64-F64)*2%,2)</f>
        <v>2959.12</v>
      </c>
      <c r="L64" s="7">
        <f>ROUND((G64-F64)*40.38%+(F64+H64+I64+J64)*32.7%+(G64+H64+I64+J64)*1.61%+((B64+C64)-556.86*$M$2)*4.36%,2)</f>
        <v>1313.58</v>
      </c>
      <c r="M64" s="30">
        <f>K64+L64</f>
        <v>4272.7</v>
      </c>
      <c r="N64" s="31"/>
      <c r="O64" s="29">
        <v>26890.05</v>
      </c>
      <c r="P64" s="29">
        <v>134.4</v>
      </c>
      <c r="Q64" s="29">
        <v>2909.4</v>
      </c>
      <c r="R64" s="32"/>
      <c r="S64" s="33"/>
    </row>
    <row r="66" spans="1:19" ht="15" x14ac:dyDescent="0.2">
      <c r="A66" s="1" t="s">
        <v>25</v>
      </c>
      <c r="B66" s="1" t="s">
        <v>26</v>
      </c>
      <c r="C66" s="1"/>
      <c r="D66" s="37"/>
      <c r="E66" s="1"/>
      <c r="F66" s="1"/>
      <c r="G66" s="1"/>
      <c r="P66" s="35"/>
      <c r="Q66" s="35"/>
      <c r="R66" s="36"/>
      <c r="S66" s="33"/>
    </row>
    <row r="67" spans="1:19" x14ac:dyDescent="0.2">
      <c r="A67" s="1" t="s">
        <v>27</v>
      </c>
      <c r="B67" s="1"/>
      <c r="C67" s="1"/>
      <c r="D67" s="1"/>
      <c r="E67" s="1"/>
      <c r="F67" s="1" t="s">
        <v>28</v>
      </c>
      <c r="G67" s="1"/>
    </row>
    <row r="68" spans="1:19" x14ac:dyDescent="0.2">
      <c r="A68" s="1" t="s">
        <v>29</v>
      </c>
      <c r="B68" s="1"/>
      <c r="C68" s="1"/>
      <c r="D68" s="1"/>
      <c r="E68" s="1"/>
      <c r="F68" s="1" t="s">
        <v>30</v>
      </c>
      <c r="G68" s="1"/>
    </row>
    <row r="69" spans="1:19" x14ac:dyDescent="0.2">
      <c r="A69" s="1" t="s">
        <v>31</v>
      </c>
      <c r="B69" s="1"/>
      <c r="C69" s="1"/>
      <c r="D69" s="1"/>
      <c r="E69" s="1"/>
      <c r="F69" s="1" t="s">
        <v>32</v>
      </c>
      <c r="G69" s="1"/>
    </row>
    <row r="70" spans="1:19" x14ac:dyDescent="0.2">
      <c r="A70" s="1" t="s">
        <v>33</v>
      </c>
      <c r="B70" s="1"/>
      <c r="C70" s="1"/>
      <c r="D70" s="1"/>
      <c r="E70" s="1"/>
      <c r="F70" s="1" t="s">
        <v>34</v>
      </c>
      <c r="G70" s="1"/>
    </row>
    <row r="71" spans="1:19" x14ac:dyDescent="0.2">
      <c r="A71" s="1" t="s">
        <v>35</v>
      </c>
      <c r="B71" s="1"/>
      <c r="C71" s="1"/>
      <c r="D71" s="1"/>
      <c r="E71" s="1"/>
      <c r="F71" s="1" t="s">
        <v>36</v>
      </c>
      <c r="G71" s="1"/>
    </row>
  </sheetData>
  <printOptions horizontalCentered="1"/>
  <pageMargins left="0" right="0" top="0.98425196850393704" bottom="0.98425196850393704" header="0.51181102362204722" footer="0.51181102362204722"/>
  <pageSetup paperSize="9" scale="31" orientation="landscape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C9661-F994-4DF7-9EE0-ACB121F288E8}">
  <sheetPr>
    <pageSetUpPr fitToPage="1"/>
  </sheetPr>
  <dimension ref="A1:S71"/>
  <sheetViews>
    <sheetView view="pageBreakPreview" zoomScaleSheetLayoutView="100" workbookViewId="0">
      <selection activeCell="N3" sqref="N3"/>
    </sheetView>
  </sheetViews>
  <sheetFormatPr defaultColWidth="12.28515625" defaultRowHeight="12.75" x14ac:dyDescent="0.2"/>
  <cols>
    <col min="1" max="1" width="6.140625" style="6" customWidth="1"/>
    <col min="2" max="2" width="13.7109375" style="6" customWidth="1"/>
    <col min="3" max="4" width="9.7109375" style="6" bestFit="1" customWidth="1"/>
    <col min="5" max="5" width="14.28515625" style="6" customWidth="1"/>
    <col min="6" max="6" width="14.5703125" style="6" customWidth="1"/>
    <col min="7" max="9" width="14.85546875" style="6" customWidth="1"/>
    <col min="10" max="10" width="16" style="6" customWidth="1"/>
    <col min="11" max="11" width="11.28515625" style="6" bestFit="1" customWidth="1"/>
    <col min="12" max="12" width="12.28515625" style="6" customWidth="1"/>
    <col min="13" max="13" width="14.42578125" style="6" customWidth="1"/>
    <col min="14" max="14" width="13.28515625" style="6" customWidth="1"/>
    <col min="15" max="15" width="13.85546875" style="6" customWidth="1"/>
    <col min="16" max="16" width="9.42578125" style="6" bestFit="1" customWidth="1"/>
    <col min="17" max="17" width="11.28515625" style="6" bestFit="1" customWidth="1"/>
    <col min="18" max="18" width="16.42578125" style="6" bestFit="1" customWidth="1"/>
    <col min="19" max="16384" width="12.28515625" style="6"/>
  </cols>
  <sheetData>
    <row r="1" spans="1:19" s="1" customFormat="1" ht="14.25" x14ac:dyDescent="0.2">
      <c r="A1" s="12" t="s">
        <v>37</v>
      </c>
      <c r="B1" s="12"/>
      <c r="C1" s="12"/>
      <c r="D1" s="12"/>
      <c r="E1" s="12"/>
      <c r="F1" s="12"/>
      <c r="G1" s="12"/>
      <c r="H1" s="12"/>
      <c r="K1" s="4"/>
      <c r="L1" s="2"/>
    </row>
    <row r="2" spans="1:19" s="1" customFormat="1" ht="14.25" x14ac:dyDescent="0.2">
      <c r="A2" s="5"/>
      <c r="B2" s="12" t="s">
        <v>4</v>
      </c>
      <c r="C2" s="12"/>
      <c r="D2" s="12"/>
      <c r="E2" s="12"/>
      <c r="F2" s="12"/>
      <c r="G2" s="12"/>
      <c r="H2" s="12"/>
      <c r="I2" s="12"/>
      <c r="J2" s="12"/>
      <c r="K2" s="10"/>
      <c r="M2" s="10">
        <v>0.83330000000000004</v>
      </c>
      <c r="N2" s="2"/>
      <c r="O2" s="2"/>
      <c r="P2" s="3"/>
    </row>
    <row r="3" spans="1:19" ht="29.25" customHeight="1" x14ac:dyDescent="0.2">
      <c r="B3" s="15"/>
      <c r="C3" s="15"/>
      <c r="D3" s="15"/>
      <c r="F3" s="16"/>
      <c r="G3" s="15"/>
      <c r="H3" s="15"/>
      <c r="I3" s="15"/>
      <c r="J3" s="15"/>
      <c r="L3" s="15"/>
      <c r="M3" s="17" t="s">
        <v>14</v>
      </c>
      <c r="N3" s="14"/>
      <c r="O3" s="15"/>
      <c r="P3" s="15"/>
      <c r="Q3" s="15"/>
    </row>
    <row r="4" spans="1:19" ht="67.5" x14ac:dyDescent="0.2">
      <c r="A4" s="18" t="s">
        <v>15</v>
      </c>
      <c r="B4" s="19" t="s">
        <v>7</v>
      </c>
      <c r="C4" s="19" t="s">
        <v>5</v>
      </c>
      <c r="D4" s="18" t="s">
        <v>9</v>
      </c>
      <c r="E4" s="19" t="s">
        <v>6</v>
      </c>
      <c r="F4" s="20" t="s">
        <v>10</v>
      </c>
      <c r="G4" s="18" t="s">
        <v>0</v>
      </c>
      <c r="H4" s="11" t="s">
        <v>24</v>
      </c>
      <c r="I4" s="11" t="s">
        <v>11</v>
      </c>
      <c r="J4" s="11" t="s">
        <v>42</v>
      </c>
      <c r="K4" s="19" t="s">
        <v>13</v>
      </c>
      <c r="L4" s="19" t="s">
        <v>16</v>
      </c>
      <c r="M4" s="19" t="s">
        <v>12</v>
      </c>
      <c r="N4" s="21"/>
      <c r="O4" s="22" t="s">
        <v>8</v>
      </c>
      <c r="P4" s="23" t="s">
        <v>5</v>
      </c>
      <c r="Q4" s="22" t="s">
        <v>17</v>
      </c>
      <c r="R4" s="24"/>
    </row>
    <row r="5" spans="1:19" ht="9.75" customHeight="1" x14ac:dyDescent="0.2">
      <c r="B5" s="13"/>
      <c r="C5" s="13"/>
      <c r="D5" s="13"/>
      <c r="E5" s="13"/>
      <c r="F5" s="25"/>
      <c r="G5" s="13"/>
      <c r="H5" s="13"/>
      <c r="I5" s="13"/>
      <c r="J5" s="13"/>
      <c r="K5" s="13"/>
      <c r="L5" s="13"/>
      <c r="M5" s="13"/>
      <c r="N5" s="13"/>
      <c r="S5" s="26"/>
    </row>
    <row r="6" spans="1:19" ht="15" x14ac:dyDescent="0.2">
      <c r="A6" s="27" t="s">
        <v>18</v>
      </c>
      <c r="B6" s="28">
        <f>ROUND(O6/12*$M$2,2)</f>
        <v>1192.1500000000001</v>
      </c>
      <c r="C6" s="28">
        <f>ROUND(P6/12*$M$2,2)</f>
        <v>0</v>
      </c>
      <c r="D6" s="28">
        <f>ROUND((B6+C6)/12,2)</f>
        <v>99.35</v>
      </c>
      <c r="E6" s="28">
        <f>ROUND(Q6/12*$M$2,2)</f>
        <v>83.96</v>
      </c>
      <c r="F6" s="28">
        <f>28*$M$2</f>
        <v>23.3324</v>
      </c>
      <c r="G6" s="28">
        <f>SUM(B6:F6)</f>
        <v>1398.7924</v>
      </c>
      <c r="H6" s="28"/>
      <c r="I6" s="8">
        <f>ROUND(140*$M$2,2)</f>
        <v>116.66</v>
      </c>
      <c r="J6" s="8">
        <f>ROUND(600/12,2)</f>
        <v>50</v>
      </c>
      <c r="K6" s="7">
        <f t="shared" ref="K6:K9" si="0">ROUND(G6+H6+I6+J6-(G6-F6)*2%,2)</f>
        <v>1537.94</v>
      </c>
      <c r="L6" s="7">
        <f>ROUND((G6-F6)*40.38%+(F6+I6+J6)*32.7%+(G6+H6+I6+J6)*1.61%,2)</f>
        <v>642.74</v>
      </c>
      <c r="M6" s="30">
        <f>K6+L6</f>
        <v>2180.6800000000003</v>
      </c>
      <c r="N6" s="31"/>
      <c r="O6" s="29">
        <v>17167.7</v>
      </c>
      <c r="P6" s="29"/>
      <c r="Q6" s="29">
        <v>1209.06</v>
      </c>
      <c r="R6" s="32"/>
      <c r="S6" s="33"/>
    </row>
    <row r="7" spans="1:19" ht="15" x14ac:dyDescent="0.2">
      <c r="A7" s="27" t="s">
        <v>19</v>
      </c>
      <c r="B7" s="28">
        <f t="shared" ref="B7:C10" si="1">ROUND(O7/12*$M$2,2)</f>
        <v>1328.02</v>
      </c>
      <c r="C7" s="28">
        <f t="shared" si="1"/>
        <v>0</v>
      </c>
      <c r="D7" s="28">
        <f t="shared" ref="D7:D10" si="2">ROUND((B7+C7)/12,2)</f>
        <v>110.67</v>
      </c>
      <c r="E7" s="28">
        <f t="shared" ref="E7:E10" si="3">ROUND(Q7/12*$M$2,2)</f>
        <v>83.96</v>
      </c>
      <c r="F7" s="28">
        <f>22*$M$2</f>
        <v>18.332599999999999</v>
      </c>
      <c r="G7" s="28">
        <f t="shared" ref="G7:G10" si="4">SUM(B7:F7)</f>
        <v>1540.9826</v>
      </c>
      <c r="H7" s="28"/>
      <c r="I7" s="8">
        <f t="shared" ref="I7:I9" si="5">ROUND(140*$M$2,2)</f>
        <v>116.66</v>
      </c>
      <c r="J7" s="8">
        <f t="shared" ref="J7:J9" si="6">ROUND(600/12,2)</f>
        <v>50</v>
      </c>
      <c r="K7" s="7">
        <f t="shared" si="0"/>
        <v>1677.19</v>
      </c>
      <c r="L7" s="7">
        <f t="shared" ref="L7:L9" si="7">ROUND((G7-F7)*40.38%+(F7+I7+J7)*32.7%+(G7+H7+I7+J7)*1.61%,2)</f>
        <v>702.83</v>
      </c>
      <c r="M7" s="30">
        <f t="shared" ref="M7" si="8">K7+L7</f>
        <v>2380.02</v>
      </c>
      <c r="N7" s="31"/>
      <c r="O7" s="29">
        <v>19124.23</v>
      </c>
      <c r="P7" s="29"/>
      <c r="Q7" s="29">
        <v>1209.06</v>
      </c>
      <c r="R7" s="32"/>
      <c r="S7" s="33"/>
    </row>
    <row r="8" spans="1:19" ht="15" x14ac:dyDescent="0.2">
      <c r="A8" s="27" t="s">
        <v>1</v>
      </c>
      <c r="B8" s="28">
        <f t="shared" si="1"/>
        <v>1368.43</v>
      </c>
      <c r="C8" s="28">
        <f t="shared" si="1"/>
        <v>0</v>
      </c>
      <c r="D8" s="28">
        <f t="shared" si="2"/>
        <v>114.04</v>
      </c>
      <c r="E8" s="28">
        <f t="shared" si="3"/>
        <v>114.13</v>
      </c>
      <c r="F8" s="28">
        <f>20*$M$2</f>
        <v>16.666</v>
      </c>
      <c r="G8" s="28">
        <f t="shared" si="4"/>
        <v>1613.2659999999998</v>
      </c>
      <c r="H8" s="9"/>
      <c r="I8" s="8">
        <f t="shared" si="5"/>
        <v>116.66</v>
      </c>
      <c r="J8" s="8">
        <f t="shared" si="6"/>
        <v>50</v>
      </c>
      <c r="K8" s="7">
        <f t="shared" si="0"/>
        <v>1747.99</v>
      </c>
      <c r="L8" s="7">
        <f t="shared" si="7"/>
        <v>733.31</v>
      </c>
      <c r="M8" s="30">
        <f>K8+L8</f>
        <v>2481.3000000000002</v>
      </c>
      <c r="N8" s="31"/>
      <c r="O8" s="29">
        <v>19706.2</v>
      </c>
      <c r="P8" s="29"/>
      <c r="Q8" s="29">
        <v>1643.57</v>
      </c>
      <c r="R8" s="32"/>
      <c r="S8" s="33"/>
    </row>
    <row r="9" spans="1:19" ht="15" x14ac:dyDescent="0.2">
      <c r="A9" s="27" t="s">
        <v>2</v>
      </c>
      <c r="B9" s="28">
        <f t="shared" si="1"/>
        <v>1601.02</v>
      </c>
      <c r="C9" s="28">
        <f t="shared" si="1"/>
        <v>0</v>
      </c>
      <c r="D9" s="28">
        <f t="shared" si="2"/>
        <v>133.41999999999999</v>
      </c>
      <c r="E9" s="28">
        <f t="shared" si="3"/>
        <v>163.19</v>
      </c>
      <c r="F9" s="28">
        <f>9*$M$2</f>
        <v>7.4997000000000007</v>
      </c>
      <c r="G9" s="28">
        <f t="shared" si="4"/>
        <v>1905.1297000000002</v>
      </c>
      <c r="H9" s="9"/>
      <c r="I9" s="8">
        <f t="shared" si="5"/>
        <v>116.66</v>
      </c>
      <c r="J9" s="8">
        <f t="shared" si="6"/>
        <v>50</v>
      </c>
      <c r="K9" s="7">
        <f t="shared" si="0"/>
        <v>2033.84</v>
      </c>
      <c r="L9" s="7">
        <f t="shared" si="7"/>
        <v>856.57</v>
      </c>
      <c r="M9" s="30">
        <f>K9+L9</f>
        <v>2890.41</v>
      </c>
      <c r="N9" s="31"/>
      <c r="O9" s="29">
        <v>23055.63</v>
      </c>
      <c r="P9" s="29"/>
      <c r="Q9" s="29">
        <v>2350.06</v>
      </c>
      <c r="R9" s="32"/>
      <c r="S9" s="33"/>
    </row>
    <row r="10" spans="1:19" ht="15" x14ac:dyDescent="0.2">
      <c r="A10" s="27" t="s">
        <v>3</v>
      </c>
      <c r="B10" s="28">
        <f t="shared" si="1"/>
        <v>1807.21</v>
      </c>
      <c r="C10" s="28">
        <f t="shared" si="1"/>
        <v>0</v>
      </c>
      <c r="D10" s="28">
        <f t="shared" si="2"/>
        <v>150.6</v>
      </c>
      <c r="E10" s="28">
        <f t="shared" si="3"/>
        <v>195.6</v>
      </c>
      <c r="F10" s="28"/>
      <c r="G10" s="28">
        <f t="shared" si="4"/>
        <v>2153.41</v>
      </c>
      <c r="H10" s="8">
        <f>ROUND(((3099)*1.15)/12,2)</f>
        <v>296.99</v>
      </c>
      <c r="I10" s="8"/>
      <c r="J10" s="8"/>
      <c r="K10" s="7">
        <f>ROUND(G10+H10+I10+J10-(G10-F10)*2%,2)</f>
        <v>2407.33</v>
      </c>
      <c r="L10" s="7">
        <f>ROUND((G10-F10)*40.38%+(F10+H10+I10+J10)*32.7%+(G10+H10+I10+J10)*1.61%+((B10+C10)-556.86*$M$2)*4.36%,2)</f>
        <v>1064.68</v>
      </c>
      <c r="M10" s="30">
        <f>K10+L10</f>
        <v>3472.01</v>
      </c>
      <c r="N10" s="31"/>
      <c r="O10" s="29">
        <v>26024.85</v>
      </c>
      <c r="P10" s="29"/>
      <c r="Q10" s="29">
        <v>2816.8</v>
      </c>
      <c r="R10" s="32"/>
      <c r="S10" s="33"/>
    </row>
    <row r="12" spans="1:19" ht="29.25" customHeight="1" x14ac:dyDescent="0.2">
      <c r="B12" s="15"/>
      <c r="C12" s="15"/>
      <c r="D12" s="15"/>
      <c r="G12" s="16"/>
      <c r="H12" s="16"/>
      <c r="I12" s="16"/>
      <c r="J12" s="16"/>
      <c r="K12" s="15"/>
      <c r="M12" s="17" t="s">
        <v>20</v>
      </c>
      <c r="N12" s="17"/>
      <c r="O12" s="15"/>
      <c r="P12" s="15"/>
      <c r="Q12" s="15"/>
    </row>
    <row r="13" spans="1:19" ht="67.5" x14ac:dyDescent="0.2">
      <c r="A13" s="18" t="s">
        <v>15</v>
      </c>
      <c r="B13" s="19" t="s">
        <v>7</v>
      </c>
      <c r="C13" s="19" t="s">
        <v>5</v>
      </c>
      <c r="D13" s="18" t="s">
        <v>9</v>
      </c>
      <c r="E13" s="19" t="s">
        <v>6</v>
      </c>
      <c r="F13" s="20" t="s">
        <v>10</v>
      </c>
      <c r="G13" s="18" t="s">
        <v>0</v>
      </c>
      <c r="H13" s="11" t="s">
        <v>24</v>
      </c>
      <c r="I13" s="11" t="s">
        <v>11</v>
      </c>
      <c r="J13" s="11" t="s">
        <v>42</v>
      </c>
      <c r="K13" s="19" t="s">
        <v>13</v>
      </c>
      <c r="L13" s="19" t="s">
        <v>16</v>
      </c>
      <c r="M13" s="19" t="s">
        <v>12</v>
      </c>
      <c r="N13" s="21"/>
      <c r="O13" s="22" t="s">
        <v>8</v>
      </c>
      <c r="P13" s="23" t="s">
        <v>5</v>
      </c>
      <c r="Q13" s="22" t="s">
        <v>17</v>
      </c>
      <c r="R13" s="24"/>
    </row>
    <row r="14" spans="1:19" ht="9.75" customHeight="1" x14ac:dyDescent="0.2">
      <c r="B14" s="13"/>
      <c r="C14" s="13"/>
      <c r="D14" s="13"/>
      <c r="E14" s="13"/>
      <c r="F14" s="25"/>
      <c r="G14" s="13"/>
      <c r="H14" s="13"/>
      <c r="I14" s="13"/>
      <c r="J14" s="13"/>
      <c r="K14" s="13"/>
      <c r="L14" s="13"/>
      <c r="M14" s="13"/>
      <c r="N14" s="13"/>
      <c r="S14" s="26"/>
    </row>
    <row r="15" spans="1:19" ht="15" x14ac:dyDescent="0.2">
      <c r="A15" s="27" t="s">
        <v>18</v>
      </c>
      <c r="B15" s="28">
        <f>ROUND(O15/12*$M$2,2)</f>
        <v>1203.57</v>
      </c>
      <c r="C15" s="28">
        <f>ROUND(P15/12*$M$2,2)</f>
        <v>0</v>
      </c>
      <c r="D15" s="28">
        <f>ROUND((B15+C15)/12,2)</f>
        <v>100.3</v>
      </c>
      <c r="E15" s="28">
        <f>ROUND(Q15/12*$M$2,2)</f>
        <v>83.96</v>
      </c>
      <c r="F15" s="28">
        <f>28*$M$2</f>
        <v>23.3324</v>
      </c>
      <c r="G15" s="28">
        <f>SUM(B15:F15)</f>
        <v>1411.1623999999999</v>
      </c>
      <c r="H15" s="28"/>
      <c r="I15" s="8">
        <f>ROUND(140*$M$2,2)</f>
        <v>116.66</v>
      </c>
      <c r="J15" s="8">
        <f>ROUND(600/12,2)</f>
        <v>50</v>
      </c>
      <c r="K15" s="7">
        <f t="shared" ref="K15:K18" si="9">ROUND(G15+H15+I15+J15-(G15-F15)*2%,2)</f>
        <v>1550.07</v>
      </c>
      <c r="L15" s="7">
        <f>ROUND((G15-F15)*40.38%+(F15+I15+J15)*32.7%+(G15+H15+I15+J15)*1.61%,2)</f>
        <v>647.94000000000005</v>
      </c>
      <c r="M15" s="30">
        <f t="shared" ref="M15:M16" si="10">K15+L15</f>
        <v>2198.0100000000002</v>
      </c>
      <c r="N15" s="31"/>
      <c r="O15" s="29">
        <v>17332.099999999999</v>
      </c>
      <c r="P15" s="29"/>
      <c r="Q15" s="29">
        <v>1209.06</v>
      </c>
      <c r="R15" s="32"/>
      <c r="S15" s="33"/>
    </row>
    <row r="16" spans="1:19" ht="15" x14ac:dyDescent="0.2">
      <c r="A16" s="27" t="s">
        <v>19</v>
      </c>
      <c r="B16" s="28">
        <f t="shared" ref="B16:C19" si="11">ROUND(O16/12*$M$2,2)</f>
        <v>1339.43</v>
      </c>
      <c r="C16" s="28">
        <f t="shared" si="11"/>
        <v>0</v>
      </c>
      <c r="D16" s="28">
        <f t="shared" ref="D16:D19" si="12">ROUND((B16+C16)/12,2)</f>
        <v>111.62</v>
      </c>
      <c r="E16" s="28">
        <f t="shared" ref="E16:E19" si="13">ROUND(Q16/12*$M$2,2)</f>
        <v>83.96</v>
      </c>
      <c r="F16" s="28">
        <f>22*$M$2</f>
        <v>18.332599999999999</v>
      </c>
      <c r="G16" s="28">
        <f t="shared" ref="G16" si="14">SUM(B16:F16)</f>
        <v>1553.3426000000002</v>
      </c>
      <c r="H16" s="28"/>
      <c r="I16" s="8">
        <f t="shared" ref="I16:I18" si="15">ROUND(140*$M$2,2)</f>
        <v>116.66</v>
      </c>
      <c r="J16" s="8">
        <f t="shared" ref="J16:J18" si="16">ROUND(600/12,2)</f>
        <v>50</v>
      </c>
      <c r="K16" s="7">
        <f t="shared" si="9"/>
        <v>1689.3</v>
      </c>
      <c r="L16" s="7">
        <f t="shared" ref="L16:L18" si="17">ROUND((G16-F16)*40.38%+(F16+I16+J16)*32.7%+(G16+H16+I16+J16)*1.61%,2)</f>
        <v>708.02</v>
      </c>
      <c r="M16" s="30">
        <f t="shared" si="10"/>
        <v>2397.3199999999997</v>
      </c>
      <c r="N16" s="31"/>
      <c r="O16" s="29">
        <v>19288.63</v>
      </c>
      <c r="P16" s="29"/>
      <c r="Q16" s="29">
        <v>1209.06</v>
      </c>
      <c r="R16" s="32"/>
      <c r="S16" s="33"/>
    </row>
    <row r="17" spans="1:19" ht="15" x14ac:dyDescent="0.2">
      <c r="A17" s="27" t="s">
        <v>1</v>
      </c>
      <c r="B17" s="28">
        <f t="shared" si="11"/>
        <v>1380.6</v>
      </c>
      <c r="C17" s="28">
        <f t="shared" si="11"/>
        <v>0</v>
      </c>
      <c r="D17" s="28">
        <f t="shared" si="12"/>
        <v>115.05</v>
      </c>
      <c r="E17" s="28">
        <f t="shared" si="13"/>
        <v>114.13</v>
      </c>
      <c r="F17" s="28">
        <f>20*$M$2</f>
        <v>16.666</v>
      </c>
      <c r="G17" s="28">
        <f>SUM(B17:E17)</f>
        <v>1609.7799999999997</v>
      </c>
      <c r="H17" s="28"/>
      <c r="I17" s="8">
        <f t="shared" si="15"/>
        <v>116.66</v>
      </c>
      <c r="J17" s="8">
        <f t="shared" si="16"/>
        <v>50</v>
      </c>
      <c r="K17" s="7">
        <f t="shared" si="9"/>
        <v>1744.58</v>
      </c>
      <c r="L17" s="7">
        <f t="shared" si="17"/>
        <v>731.85</v>
      </c>
      <c r="M17" s="30">
        <f>K17+L17</f>
        <v>2476.4299999999998</v>
      </c>
      <c r="N17" s="31"/>
      <c r="O17" s="29">
        <v>19881.400000000001</v>
      </c>
      <c r="P17" s="29"/>
      <c r="Q17" s="29">
        <v>1643.57</v>
      </c>
      <c r="R17" s="32"/>
      <c r="S17" s="33"/>
    </row>
    <row r="18" spans="1:19" ht="15" x14ac:dyDescent="0.2">
      <c r="A18" s="27" t="s">
        <v>2</v>
      </c>
      <c r="B18" s="28">
        <f t="shared" si="11"/>
        <v>1615.1</v>
      </c>
      <c r="C18" s="28">
        <f t="shared" si="11"/>
        <v>0</v>
      </c>
      <c r="D18" s="28">
        <f t="shared" si="12"/>
        <v>134.59</v>
      </c>
      <c r="E18" s="28">
        <f t="shared" si="13"/>
        <v>163.19</v>
      </c>
      <c r="F18" s="28">
        <f>9*$M$2</f>
        <v>7.4997000000000007</v>
      </c>
      <c r="G18" s="28">
        <f>SUM(B18:E18)</f>
        <v>1912.8799999999999</v>
      </c>
      <c r="H18" s="28"/>
      <c r="I18" s="8">
        <f t="shared" si="15"/>
        <v>116.66</v>
      </c>
      <c r="J18" s="8">
        <f t="shared" si="16"/>
        <v>50</v>
      </c>
      <c r="K18" s="7">
        <f t="shared" si="9"/>
        <v>2041.43</v>
      </c>
      <c r="L18" s="7">
        <f t="shared" si="17"/>
        <v>859.82</v>
      </c>
      <c r="M18" s="30">
        <f>K18+L18</f>
        <v>2901.25</v>
      </c>
      <c r="N18" s="31"/>
      <c r="O18" s="29">
        <v>23258.43</v>
      </c>
      <c r="P18" s="29"/>
      <c r="Q18" s="29">
        <v>2350.06</v>
      </c>
      <c r="R18" s="32"/>
      <c r="S18" s="33"/>
    </row>
    <row r="19" spans="1:19" ht="15" x14ac:dyDescent="0.2">
      <c r="A19" s="27" t="s">
        <v>3</v>
      </c>
      <c r="B19" s="28">
        <f t="shared" si="11"/>
        <v>1823.46</v>
      </c>
      <c r="C19" s="28">
        <f t="shared" si="11"/>
        <v>0</v>
      </c>
      <c r="D19" s="28">
        <f t="shared" si="12"/>
        <v>151.96</v>
      </c>
      <c r="E19" s="28">
        <f t="shared" si="13"/>
        <v>195.6</v>
      </c>
      <c r="F19" s="28"/>
      <c r="G19" s="28">
        <f>SUM(B19:E19)</f>
        <v>2171.02</v>
      </c>
      <c r="H19" s="8">
        <f>ROUND(((3099)*1.15)/12,2)</f>
        <v>296.99</v>
      </c>
      <c r="I19" s="28"/>
      <c r="J19" s="28"/>
      <c r="K19" s="7">
        <f>ROUND(G19+H19+I19+J19-(G19-F19)*2%,2)</f>
        <v>2424.59</v>
      </c>
      <c r="L19" s="7">
        <f>ROUND((G19-F19)*40.38%+(F19+H19+I19+J19)*32.7%+(G19+H19+I19+J19)*1.61%+((B19+C19)-556.86*$M$2)*4.36%,2)</f>
        <v>1072.78</v>
      </c>
      <c r="M19" s="30">
        <f>K19+L19</f>
        <v>3497.37</v>
      </c>
      <c r="N19" s="31"/>
      <c r="O19" s="29">
        <v>26258.85</v>
      </c>
      <c r="P19" s="29"/>
      <c r="Q19" s="29">
        <v>2816.8</v>
      </c>
      <c r="R19" s="32"/>
      <c r="S19" s="33"/>
    </row>
    <row r="21" spans="1:19" ht="29.25" customHeight="1" x14ac:dyDescent="0.2">
      <c r="B21" s="15"/>
      <c r="C21" s="15"/>
      <c r="D21" s="15"/>
      <c r="G21" s="16"/>
      <c r="H21" s="16"/>
      <c r="I21" s="16"/>
      <c r="J21" s="16"/>
      <c r="K21" s="15"/>
      <c r="M21" s="17" t="s">
        <v>21</v>
      </c>
      <c r="N21" s="17"/>
      <c r="O21" s="14"/>
      <c r="P21" s="15"/>
      <c r="Q21" s="15"/>
      <c r="R21" s="15"/>
    </row>
    <row r="22" spans="1:19" ht="67.5" x14ac:dyDescent="0.2">
      <c r="A22" s="18" t="s">
        <v>15</v>
      </c>
      <c r="B22" s="19" t="s">
        <v>7</v>
      </c>
      <c r="C22" s="19" t="s">
        <v>5</v>
      </c>
      <c r="D22" s="18" t="s">
        <v>9</v>
      </c>
      <c r="E22" s="19" t="s">
        <v>6</v>
      </c>
      <c r="F22" s="19" t="s">
        <v>10</v>
      </c>
      <c r="G22" s="18" t="s">
        <v>0</v>
      </c>
      <c r="H22" s="11" t="s">
        <v>24</v>
      </c>
      <c r="I22" s="11" t="s">
        <v>11</v>
      </c>
      <c r="J22" s="11" t="s">
        <v>42</v>
      </c>
      <c r="K22" s="19" t="s">
        <v>13</v>
      </c>
      <c r="L22" s="19" t="s">
        <v>16</v>
      </c>
      <c r="M22" s="19" t="s">
        <v>12</v>
      </c>
      <c r="N22" s="34"/>
      <c r="O22" s="22" t="s">
        <v>8</v>
      </c>
      <c r="P22" s="23" t="s">
        <v>5</v>
      </c>
      <c r="Q22" s="22" t="s">
        <v>17</v>
      </c>
      <c r="R22" s="24"/>
    </row>
    <row r="23" spans="1:19" ht="9.75" customHeight="1" x14ac:dyDescent="0.2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S23" s="26"/>
    </row>
    <row r="24" spans="1:19" ht="15" x14ac:dyDescent="0.2">
      <c r="A24" s="27" t="s">
        <v>18</v>
      </c>
      <c r="B24" s="28">
        <f>ROUND(O24/12*$M$2,2)</f>
        <v>1234.49</v>
      </c>
      <c r="C24" s="28">
        <f>ROUND(P24/12*$M$2,2)</f>
        <v>0</v>
      </c>
      <c r="D24" s="28">
        <f>ROUND((B24+C24)/12,2)</f>
        <v>102.87</v>
      </c>
      <c r="E24" s="28">
        <f>ROUND(Q24/12*$M$2,2)</f>
        <v>86.54</v>
      </c>
      <c r="F24" s="28">
        <f>28*$M$2</f>
        <v>23.3324</v>
      </c>
      <c r="G24" s="28">
        <f>SUM(B24:F24)</f>
        <v>1447.2324000000001</v>
      </c>
      <c r="H24" s="28"/>
      <c r="I24" s="8">
        <f>ROUND(140*$M$2,2)</f>
        <v>116.66</v>
      </c>
      <c r="J24" s="8">
        <f>ROUND(600/12,2)</f>
        <v>50</v>
      </c>
      <c r="K24" s="7">
        <f t="shared" ref="K24:K27" si="18">ROUND(G24+H24+I24+J24-(G24-F24)*2%,2)</f>
        <v>1585.41</v>
      </c>
      <c r="L24" s="7">
        <f>ROUND((G24-F24)*40.38%+(F24+I24+J24)*32.7%+(G24+H24+I24+J24)*1.61%,2)</f>
        <v>663.08</v>
      </c>
      <c r="M24" s="30">
        <f t="shared" ref="M24:M25" si="19">K24+L24</f>
        <v>2248.4900000000002</v>
      </c>
      <c r="N24" s="31"/>
      <c r="O24" s="29">
        <v>17777.3</v>
      </c>
      <c r="P24" s="29"/>
      <c r="Q24" s="29">
        <v>1246.1600000000001</v>
      </c>
      <c r="R24" s="32"/>
      <c r="S24" s="33"/>
    </row>
    <row r="25" spans="1:19" ht="15" x14ac:dyDescent="0.2">
      <c r="A25" s="27" t="s">
        <v>19</v>
      </c>
      <c r="B25" s="28">
        <f t="shared" ref="B25:C28" si="20">ROUND(O25/12*$M$2,2)</f>
        <v>1370.35</v>
      </c>
      <c r="C25" s="28">
        <f t="shared" si="20"/>
        <v>0</v>
      </c>
      <c r="D25" s="28">
        <f t="shared" ref="D25:D28" si="21">ROUND((B25+C25)/12,2)</f>
        <v>114.2</v>
      </c>
      <c r="E25" s="28">
        <f t="shared" ref="E25:E28" si="22">ROUND(Q25/12*$M$2,2)</f>
        <v>86.54</v>
      </c>
      <c r="F25" s="28">
        <f>22*$M$2</f>
        <v>18.332599999999999</v>
      </c>
      <c r="G25" s="28">
        <f t="shared" ref="G25" si="23">SUM(B25:F25)</f>
        <v>1589.4225999999999</v>
      </c>
      <c r="H25" s="28"/>
      <c r="I25" s="8">
        <f t="shared" ref="I25:I27" si="24">ROUND(140*$M$2,2)</f>
        <v>116.66</v>
      </c>
      <c r="J25" s="8">
        <f t="shared" ref="J25:J27" si="25">ROUND(600/12,2)</f>
        <v>50</v>
      </c>
      <c r="K25" s="7">
        <f t="shared" si="18"/>
        <v>1724.66</v>
      </c>
      <c r="L25" s="7">
        <f t="shared" ref="L25:L27" si="26">ROUND((G25-F25)*40.38%+(F25+I25+J25)*32.7%+(G25+H25+I25+J25)*1.61%,2)</f>
        <v>723.17</v>
      </c>
      <c r="M25" s="30">
        <f t="shared" si="19"/>
        <v>2447.83</v>
      </c>
      <c r="N25" s="31"/>
      <c r="O25" s="29">
        <v>19733.830000000002</v>
      </c>
      <c r="P25" s="29"/>
      <c r="Q25" s="29">
        <v>1246.1600000000001</v>
      </c>
      <c r="R25" s="32"/>
      <c r="S25" s="33"/>
    </row>
    <row r="26" spans="1:19" ht="15" x14ac:dyDescent="0.2">
      <c r="A26" s="27" t="s">
        <v>1</v>
      </c>
      <c r="B26" s="28">
        <f t="shared" si="20"/>
        <v>1413.43</v>
      </c>
      <c r="C26" s="28">
        <f t="shared" si="20"/>
        <v>0</v>
      </c>
      <c r="D26" s="28">
        <f t="shared" si="21"/>
        <v>117.79</v>
      </c>
      <c r="E26" s="28">
        <f t="shared" si="22"/>
        <v>117.63</v>
      </c>
      <c r="F26" s="28">
        <f>20*$M$2</f>
        <v>16.666</v>
      </c>
      <c r="G26" s="28">
        <f>SUM(B26:F26)</f>
        <v>1665.5159999999998</v>
      </c>
      <c r="H26" s="28"/>
      <c r="I26" s="8">
        <f t="shared" si="24"/>
        <v>116.66</v>
      </c>
      <c r="J26" s="8">
        <f t="shared" si="25"/>
        <v>50</v>
      </c>
      <c r="K26" s="7">
        <f t="shared" si="18"/>
        <v>1799.2</v>
      </c>
      <c r="L26" s="7">
        <f t="shared" si="26"/>
        <v>755.25</v>
      </c>
      <c r="M26" s="30">
        <f>K26+L26</f>
        <v>2554.4499999999998</v>
      </c>
      <c r="N26" s="31"/>
      <c r="O26" s="29">
        <v>20354.2</v>
      </c>
      <c r="P26" s="29"/>
      <c r="Q26" s="29">
        <v>1693.97</v>
      </c>
      <c r="R26" s="32"/>
      <c r="S26" s="33"/>
    </row>
    <row r="27" spans="1:19" ht="15" x14ac:dyDescent="0.2">
      <c r="A27" s="27" t="s">
        <v>2</v>
      </c>
      <c r="B27" s="28">
        <f t="shared" si="20"/>
        <v>1653.19</v>
      </c>
      <c r="C27" s="28">
        <f t="shared" si="20"/>
        <v>0</v>
      </c>
      <c r="D27" s="28">
        <f t="shared" si="21"/>
        <v>137.77000000000001</v>
      </c>
      <c r="E27" s="28">
        <f t="shared" si="22"/>
        <v>168.2</v>
      </c>
      <c r="F27" s="28">
        <f>9*$M$2</f>
        <v>7.4997000000000007</v>
      </c>
      <c r="G27" s="28">
        <f>SUM(B27:F27)</f>
        <v>1966.6597000000002</v>
      </c>
      <c r="H27" s="28"/>
      <c r="I27" s="8">
        <f t="shared" si="24"/>
        <v>116.66</v>
      </c>
      <c r="J27" s="8">
        <f t="shared" si="25"/>
        <v>50</v>
      </c>
      <c r="K27" s="7">
        <f t="shared" si="18"/>
        <v>2094.14</v>
      </c>
      <c r="L27" s="7">
        <f t="shared" si="26"/>
        <v>882.41</v>
      </c>
      <c r="M27" s="30">
        <f>K27+L27</f>
        <v>2976.5499999999997</v>
      </c>
      <c r="N27" s="31"/>
      <c r="O27" s="29">
        <v>23806.83</v>
      </c>
      <c r="P27" s="29"/>
      <c r="Q27" s="29">
        <v>2422.16</v>
      </c>
      <c r="R27" s="32"/>
      <c r="S27" s="33"/>
    </row>
    <row r="28" spans="1:19" ht="15" x14ac:dyDescent="0.2">
      <c r="A28" s="27" t="s">
        <v>3</v>
      </c>
      <c r="B28" s="28">
        <f t="shared" si="20"/>
        <v>1867.29</v>
      </c>
      <c r="C28" s="28">
        <f t="shared" si="20"/>
        <v>0</v>
      </c>
      <c r="D28" s="28">
        <f t="shared" si="21"/>
        <v>155.61000000000001</v>
      </c>
      <c r="E28" s="28">
        <f t="shared" si="22"/>
        <v>202.03</v>
      </c>
      <c r="F28" s="28"/>
      <c r="G28" s="28">
        <f>SUM(B28:F28)</f>
        <v>2224.9300000000003</v>
      </c>
      <c r="H28" s="8">
        <f>ROUND(((3099)*1.15)/12,2)</f>
        <v>296.99</v>
      </c>
      <c r="I28" s="28"/>
      <c r="J28" s="28"/>
      <c r="K28" s="7">
        <f>ROUND(G28+H28+I28+J28-(G28-F28)*2%,2)</f>
        <v>2477.42</v>
      </c>
      <c r="L28" s="7">
        <f>ROUND((G28-F28)*40.38%+(F28+H28+I28+J28)*32.7%+(G28+H28+I28+J28)*1.61%+((B28+C28)-556.86*$M$2)*4.36%,2)</f>
        <v>1097.33</v>
      </c>
      <c r="M28" s="30">
        <f>K28+L28</f>
        <v>3574.75</v>
      </c>
      <c r="N28" s="31"/>
      <c r="O28" s="29">
        <v>26890.05</v>
      </c>
      <c r="P28" s="29"/>
      <c r="Q28" s="29">
        <v>2909.4</v>
      </c>
      <c r="R28" s="32"/>
      <c r="S28" s="33"/>
    </row>
    <row r="30" spans="1:19" ht="29.25" customHeight="1" x14ac:dyDescent="0.2">
      <c r="B30" s="15"/>
      <c r="C30" s="15"/>
      <c r="D30" s="15"/>
      <c r="G30" s="16"/>
      <c r="H30" s="16"/>
      <c r="I30" s="16"/>
      <c r="J30" s="16"/>
      <c r="K30" s="15"/>
      <c r="M30" s="17" t="s">
        <v>22</v>
      </c>
      <c r="N30" s="17"/>
      <c r="O30" s="14"/>
      <c r="P30" s="15"/>
      <c r="Q30" s="15"/>
      <c r="R30" s="15"/>
    </row>
    <row r="31" spans="1:19" ht="67.5" x14ac:dyDescent="0.2">
      <c r="A31" s="18" t="s">
        <v>15</v>
      </c>
      <c r="B31" s="19" t="s">
        <v>7</v>
      </c>
      <c r="C31" s="19" t="s">
        <v>5</v>
      </c>
      <c r="D31" s="18" t="s">
        <v>9</v>
      </c>
      <c r="E31" s="19" t="s">
        <v>6</v>
      </c>
      <c r="F31" s="19" t="s">
        <v>10</v>
      </c>
      <c r="G31" s="18" t="s">
        <v>0</v>
      </c>
      <c r="H31" s="11" t="s">
        <v>24</v>
      </c>
      <c r="I31" s="11" t="s">
        <v>11</v>
      </c>
      <c r="J31" s="11" t="s">
        <v>42</v>
      </c>
      <c r="K31" s="19" t="s">
        <v>13</v>
      </c>
      <c r="L31" s="19" t="s">
        <v>16</v>
      </c>
      <c r="M31" s="19" t="s">
        <v>12</v>
      </c>
      <c r="N31" s="34"/>
      <c r="O31" s="22" t="s">
        <v>8</v>
      </c>
      <c r="P31" s="23" t="s">
        <v>5</v>
      </c>
      <c r="Q31" s="22" t="s">
        <v>17</v>
      </c>
      <c r="R31" s="24"/>
    </row>
    <row r="32" spans="1:19" ht="9.75" customHeight="1" x14ac:dyDescent="0.2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S32" s="26"/>
    </row>
    <row r="33" spans="1:19" ht="15" x14ac:dyDescent="0.2">
      <c r="A33" s="27" t="s">
        <v>18</v>
      </c>
      <c r="B33" s="28">
        <f>ROUND(O33/12*$M$2,2)</f>
        <v>1234.49</v>
      </c>
      <c r="C33" s="28">
        <f>ROUND(P33/12*$M$2,2)</f>
        <v>3.7</v>
      </c>
      <c r="D33" s="28">
        <f>ROUND((B33+C33)/12,2)</f>
        <v>103.18</v>
      </c>
      <c r="E33" s="28">
        <f>ROUND(Q33/12*$M$2,2)</f>
        <v>86.54</v>
      </c>
      <c r="F33" s="28">
        <f>28*$M$2</f>
        <v>23.3324</v>
      </c>
      <c r="G33" s="28">
        <f>SUM(B33:F33)</f>
        <v>1451.2424000000001</v>
      </c>
      <c r="H33" s="28"/>
      <c r="I33" s="8">
        <f>ROUND(140*$M$2,2)</f>
        <v>116.66</v>
      </c>
      <c r="J33" s="8">
        <f>ROUND(600/12,2)</f>
        <v>50</v>
      </c>
      <c r="K33" s="7">
        <f t="shared" ref="K33:K36" si="27">ROUND(G33+H33+I33+J33-(G33-F33)*2%,2)</f>
        <v>1589.34</v>
      </c>
      <c r="L33" s="7">
        <f>ROUND((G33-F33)*40.38%+(F33+I33+J33)*32.7%+(G33+H33+I33+J33)*1.61%,2)</f>
        <v>664.77</v>
      </c>
      <c r="M33" s="30">
        <f t="shared" ref="M33:M34" si="28">K33+L33</f>
        <v>2254.1099999999997</v>
      </c>
      <c r="N33" s="31"/>
      <c r="O33" s="29">
        <v>17777.3</v>
      </c>
      <c r="P33" s="29">
        <v>53.28</v>
      </c>
      <c r="Q33" s="29">
        <v>1246.1600000000001</v>
      </c>
      <c r="R33" s="32"/>
      <c r="S33" s="33"/>
    </row>
    <row r="34" spans="1:19" ht="15" x14ac:dyDescent="0.2">
      <c r="A34" s="27" t="s">
        <v>19</v>
      </c>
      <c r="B34" s="28">
        <f t="shared" ref="B34:C37" si="29">ROUND(O34/12*$M$2,2)</f>
        <v>1370.35</v>
      </c>
      <c r="C34" s="28">
        <f t="shared" si="29"/>
        <v>4.1100000000000003</v>
      </c>
      <c r="D34" s="28">
        <f t="shared" ref="D34:D37" si="30">ROUND((B34+C34)/12,2)</f>
        <v>114.54</v>
      </c>
      <c r="E34" s="28">
        <f t="shared" ref="E34:E37" si="31">ROUND(Q34/12*$M$2,2)</f>
        <v>86.54</v>
      </c>
      <c r="F34" s="28">
        <f>22*$M$2</f>
        <v>18.332599999999999</v>
      </c>
      <c r="G34" s="28">
        <f t="shared" ref="G34" si="32">SUM(B34:F34)</f>
        <v>1593.8725999999997</v>
      </c>
      <c r="H34" s="28"/>
      <c r="I34" s="8">
        <f t="shared" ref="I34:I36" si="33">ROUND(140*$M$2,2)</f>
        <v>116.66</v>
      </c>
      <c r="J34" s="8">
        <f t="shared" ref="J34:J36" si="34">ROUND(600/12,2)</f>
        <v>50</v>
      </c>
      <c r="K34" s="7">
        <f t="shared" si="27"/>
        <v>1729.02</v>
      </c>
      <c r="L34" s="7">
        <f t="shared" ref="L34:L36" si="35">ROUND((G34-F34)*40.38%+(F34+I34+J34)*32.7%+(G34+H34+I34+J34)*1.61%,2)</f>
        <v>725.04</v>
      </c>
      <c r="M34" s="30">
        <f t="shared" si="28"/>
        <v>2454.06</v>
      </c>
      <c r="N34" s="31"/>
      <c r="O34" s="29">
        <v>19733.830000000002</v>
      </c>
      <c r="P34" s="29">
        <v>59.16</v>
      </c>
      <c r="Q34" s="29">
        <v>1246.1600000000001</v>
      </c>
      <c r="R34" s="32"/>
      <c r="S34" s="33"/>
    </row>
    <row r="35" spans="1:19" ht="15" x14ac:dyDescent="0.2">
      <c r="A35" s="27" t="s">
        <v>1</v>
      </c>
      <c r="B35" s="28">
        <f t="shared" si="29"/>
        <v>1413.43</v>
      </c>
      <c r="C35" s="28">
        <f t="shared" si="29"/>
        <v>4.24</v>
      </c>
      <c r="D35" s="28">
        <f t="shared" si="30"/>
        <v>118.14</v>
      </c>
      <c r="E35" s="28">
        <f t="shared" si="31"/>
        <v>117.63</v>
      </c>
      <c r="F35" s="28">
        <f>20*$M$2</f>
        <v>16.666</v>
      </c>
      <c r="G35" s="28">
        <f>SUM(B35:F35)</f>
        <v>1670.106</v>
      </c>
      <c r="H35" s="28"/>
      <c r="I35" s="8">
        <f t="shared" si="33"/>
        <v>116.66</v>
      </c>
      <c r="J35" s="8">
        <f t="shared" si="34"/>
        <v>50</v>
      </c>
      <c r="K35" s="7">
        <f t="shared" si="27"/>
        <v>1803.7</v>
      </c>
      <c r="L35" s="7">
        <f t="shared" si="35"/>
        <v>757.18</v>
      </c>
      <c r="M35" s="30">
        <f>K35+L35</f>
        <v>2560.88</v>
      </c>
      <c r="N35" s="31"/>
      <c r="O35" s="29">
        <v>20354.2</v>
      </c>
      <c r="P35" s="29">
        <v>61.08</v>
      </c>
      <c r="Q35" s="29">
        <v>1693.97</v>
      </c>
      <c r="R35" s="32"/>
      <c r="S35" s="33"/>
    </row>
    <row r="36" spans="1:19" ht="15" x14ac:dyDescent="0.2">
      <c r="A36" s="27" t="s">
        <v>2</v>
      </c>
      <c r="B36" s="28">
        <f t="shared" si="29"/>
        <v>1653.19</v>
      </c>
      <c r="C36" s="28">
        <f t="shared" si="29"/>
        <v>4.96</v>
      </c>
      <c r="D36" s="28">
        <f t="shared" si="30"/>
        <v>138.18</v>
      </c>
      <c r="E36" s="28">
        <f t="shared" si="31"/>
        <v>168.2</v>
      </c>
      <c r="F36" s="28">
        <f>9*$M$2</f>
        <v>7.4997000000000007</v>
      </c>
      <c r="G36" s="28">
        <f>SUM(B36:F36)</f>
        <v>1972.0297000000003</v>
      </c>
      <c r="H36" s="28"/>
      <c r="I36" s="8">
        <f t="shared" si="33"/>
        <v>116.66</v>
      </c>
      <c r="J36" s="8">
        <f t="shared" si="34"/>
        <v>50</v>
      </c>
      <c r="K36" s="7">
        <f t="shared" si="27"/>
        <v>2099.4</v>
      </c>
      <c r="L36" s="7">
        <f t="shared" si="35"/>
        <v>884.66</v>
      </c>
      <c r="M36" s="30">
        <f>K36+L36</f>
        <v>2984.06</v>
      </c>
      <c r="N36" s="31"/>
      <c r="O36" s="29">
        <v>23806.83</v>
      </c>
      <c r="P36" s="29">
        <v>71.400000000000006</v>
      </c>
      <c r="Q36" s="29">
        <v>2422.16</v>
      </c>
      <c r="R36" s="32"/>
      <c r="S36" s="33"/>
    </row>
    <row r="37" spans="1:19" ht="15" x14ac:dyDescent="0.2">
      <c r="A37" s="27" t="s">
        <v>3</v>
      </c>
      <c r="B37" s="28">
        <f t="shared" si="29"/>
        <v>1867.29</v>
      </c>
      <c r="C37" s="28">
        <f t="shared" si="29"/>
        <v>5.6</v>
      </c>
      <c r="D37" s="28">
        <f t="shared" si="30"/>
        <v>156.07</v>
      </c>
      <c r="E37" s="28">
        <f t="shared" si="31"/>
        <v>202.03</v>
      </c>
      <c r="F37" s="28"/>
      <c r="G37" s="28">
        <f>SUM(B37:F37)</f>
        <v>2230.9899999999998</v>
      </c>
      <c r="H37" s="8">
        <f>ROUND(((3099)*1.15)/12,2)</f>
        <v>296.99</v>
      </c>
      <c r="I37" s="28"/>
      <c r="J37" s="28"/>
      <c r="K37" s="7">
        <f>ROUND(G37+H37+I37+J37-(G37-F37)*2%,2)</f>
        <v>2483.36</v>
      </c>
      <c r="L37" s="7">
        <f>ROUND((G37-F37)*40.38%+(F37+H37+I37+J37)*32.7%+(G37+H37+I37+J37)*1.61%+((B37+C37)-556.86*$M$2)*4.36%,2)</f>
        <v>1100.1199999999999</v>
      </c>
      <c r="M37" s="30">
        <f>K37+L37</f>
        <v>3583.48</v>
      </c>
      <c r="N37" s="31"/>
      <c r="O37" s="29">
        <v>26890.05</v>
      </c>
      <c r="P37" s="29">
        <v>80.64</v>
      </c>
      <c r="Q37" s="29">
        <v>2909.4</v>
      </c>
      <c r="R37" s="32"/>
      <c r="S37" s="33"/>
    </row>
    <row r="39" spans="1:19" ht="29.25" customHeight="1" x14ac:dyDescent="0.2">
      <c r="B39" s="15"/>
      <c r="C39" s="15"/>
      <c r="D39" s="15"/>
      <c r="G39" s="16"/>
      <c r="H39" s="16"/>
      <c r="I39" s="16"/>
      <c r="J39" s="16"/>
      <c r="K39" s="15"/>
      <c r="M39" s="17" t="s">
        <v>38</v>
      </c>
      <c r="N39" s="17"/>
      <c r="O39" s="14"/>
      <c r="P39" s="15"/>
      <c r="Q39" s="15"/>
      <c r="R39" s="15"/>
    </row>
    <row r="40" spans="1:19" ht="67.5" x14ac:dyDescent="0.2">
      <c r="A40" s="18" t="s">
        <v>15</v>
      </c>
      <c r="B40" s="19" t="s">
        <v>7</v>
      </c>
      <c r="C40" s="19" t="s">
        <v>5</v>
      </c>
      <c r="D40" s="18" t="s">
        <v>9</v>
      </c>
      <c r="E40" s="19" t="s">
        <v>6</v>
      </c>
      <c r="F40" s="19" t="s">
        <v>10</v>
      </c>
      <c r="G40" s="18" t="s">
        <v>0</v>
      </c>
      <c r="H40" s="11" t="s">
        <v>24</v>
      </c>
      <c r="I40" s="11" t="s">
        <v>11</v>
      </c>
      <c r="J40" s="11" t="s">
        <v>42</v>
      </c>
      <c r="K40" s="19" t="s">
        <v>13</v>
      </c>
      <c r="L40" s="19" t="s">
        <v>16</v>
      </c>
      <c r="M40" s="19" t="s">
        <v>12</v>
      </c>
      <c r="N40" s="34"/>
      <c r="O40" s="22" t="s">
        <v>8</v>
      </c>
      <c r="P40" s="23" t="s">
        <v>5</v>
      </c>
      <c r="Q40" s="22" t="s">
        <v>17</v>
      </c>
      <c r="R40" s="24"/>
    </row>
    <row r="41" spans="1:19" ht="9.75" customHeight="1" x14ac:dyDescent="0.2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S41" s="26"/>
    </row>
    <row r="42" spans="1:19" ht="15" x14ac:dyDescent="0.2">
      <c r="A42" s="27" t="s">
        <v>18</v>
      </c>
      <c r="B42" s="28">
        <f>ROUND(O42/12*$M$2,2)</f>
        <v>1234.49</v>
      </c>
      <c r="C42" s="28">
        <f>ROUND(P42/12*$M$2,2)</f>
        <v>6.17</v>
      </c>
      <c r="D42" s="28">
        <f>ROUND((B42+C42)/12,2)</f>
        <v>103.39</v>
      </c>
      <c r="E42" s="28">
        <f>ROUND(Q42/12*$M$2,2)</f>
        <v>86.54</v>
      </c>
      <c r="F42" s="28">
        <f>28*$M$2</f>
        <v>23.3324</v>
      </c>
      <c r="G42" s="28">
        <f>SUM(B42:F42)</f>
        <v>1453.9224000000002</v>
      </c>
      <c r="H42" s="28"/>
      <c r="I42" s="8">
        <f>ROUND(140*$M$2,2)</f>
        <v>116.66</v>
      </c>
      <c r="J42" s="8">
        <f>ROUND(600/12,2)</f>
        <v>50</v>
      </c>
      <c r="K42" s="7">
        <f t="shared" ref="K42:K45" si="36">ROUND(G42+H42+I42+J42-(G42-F42)*2%,2)</f>
        <v>1591.97</v>
      </c>
      <c r="L42" s="7">
        <f>ROUND((G42-F42)*40.38%+(F42+I42+J42)*32.7%+(G42+H42+I42+J42)*1.61%,2)</f>
        <v>665.89</v>
      </c>
      <c r="M42" s="30">
        <f t="shared" ref="M42:M43" si="37">K42+L42</f>
        <v>2257.86</v>
      </c>
      <c r="N42" s="31"/>
      <c r="O42" s="29">
        <v>17777.3</v>
      </c>
      <c r="P42" s="29">
        <v>88.92</v>
      </c>
      <c r="Q42" s="29">
        <v>1246.1600000000001</v>
      </c>
      <c r="R42" s="32"/>
      <c r="S42" s="33"/>
    </row>
    <row r="43" spans="1:19" ht="15" x14ac:dyDescent="0.2">
      <c r="A43" s="27" t="s">
        <v>19</v>
      </c>
      <c r="B43" s="28">
        <f t="shared" ref="B43:C46" si="38">ROUND(O43/12*$M$2,2)</f>
        <v>1370.35</v>
      </c>
      <c r="C43" s="28">
        <f t="shared" si="38"/>
        <v>6.85</v>
      </c>
      <c r="D43" s="28">
        <f t="shared" ref="D43:D46" si="39">ROUND((B43+C43)/12,2)</f>
        <v>114.77</v>
      </c>
      <c r="E43" s="28">
        <f t="shared" ref="E43:E46" si="40">ROUND(Q43/12*$M$2,2)</f>
        <v>86.54</v>
      </c>
      <c r="F43" s="28">
        <f>22*$M$2</f>
        <v>18.332599999999999</v>
      </c>
      <c r="G43" s="28">
        <f t="shared" ref="G43" si="41">SUM(B43:F43)</f>
        <v>1596.8425999999997</v>
      </c>
      <c r="H43" s="28"/>
      <c r="I43" s="8">
        <f t="shared" ref="I43:I45" si="42">ROUND(140*$M$2,2)</f>
        <v>116.66</v>
      </c>
      <c r="J43" s="8">
        <f t="shared" ref="J43:J45" si="43">ROUND(600/12,2)</f>
        <v>50</v>
      </c>
      <c r="K43" s="7">
        <f t="shared" si="36"/>
        <v>1731.93</v>
      </c>
      <c r="L43" s="7">
        <f t="shared" ref="L43:L45" si="44">ROUND((G43-F43)*40.38%+(F43+I43+J43)*32.7%+(G43+H43+I43+J43)*1.61%,2)</f>
        <v>726.29</v>
      </c>
      <c r="M43" s="30">
        <f t="shared" si="37"/>
        <v>2458.2200000000003</v>
      </c>
      <c r="N43" s="31"/>
      <c r="O43" s="29">
        <v>19733.830000000002</v>
      </c>
      <c r="P43" s="29">
        <v>98.64</v>
      </c>
      <c r="Q43" s="29">
        <v>1246.1600000000001</v>
      </c>
      <c r="R43" s="32"/>
      <c r="S43" s="33"/>
    </row>
    <row r="44" spans="1:19" ht="15" x14ac:dyDescent="0.2">
      <c r="A44" s="27" t="s">
        <v>1</v>
      </c>
      <c r="B44" s="28">
        <f t="shared" si="38"/>
        <v>1413.43</v>
      </c>
      <c r="C44" s="28">
        <f t="shared" si="38"/>
        <v>7.07</v>
      </c>
      <c r="D44" s="28">
        <f t="shared" si="39"/>
        <v>118.38</v>
      </c>
      <c r="E44" s="28">
        <f t="shared" si="40"/>
        <v>117.63</v>
      </c>
      <c r="F44" s="28">
        <f>20*$M$2</f>
        <v>16.666</v>
      </c>
      <c r="G44" s="28">
        <f>SUM(B44:F44)</f>
        <v>1673.1760000000002</v>
      </c>
      <c r="H44" s="28"/>
      <c r="I44" s="8">
        <f t="shared" si="42"/>
        <v>116.66</v>
      </c>
      <c r="J44" s="8">
        <f t="shared" si="43"/>
        <v>50</v>
      </c>
      <c r="K44" s="7">
        <f t="shared" si="36"/>
        <v>1806.71</v>
      </c>
      <c r="L44" s="7">
        <f t="shared" si="44"/>
        <v>758.47</v>
      </c>
      <c r="M44" s="30">
        <f>K44+L44</f>
        <v>2565.1800000000003</v>
      </c>
      <c r="N44" s="31"/>
      <c r="O44" s="29">
        <v>20354.2</v>
      </c>
      <c r="P44" s="29">
        <v>101.76</v>
      </c>
      <c r="Q44" s="29">
        <v>1693.97</v>
      </c>
      <c r="R44" s="32"/>
      <c r="S44" s="33"/>
    </row>
    <row r="45" spans="1:19" ht="15" x14ac:dyDescent="0.2">
      <c r="A45" s="27" t="s">
        <v>2</v>
      </c>
      <c r="B45" s="28">
        <f t="shared" si="38"/>
        <v>1653.19</v>
      </c>
      <c r="C45" s="28">
        <f t="shared" si="38"/>
        <v>8.27</v>
      </c>
      <c r="D45" s="28">
        <f t="shared" si="39"/>
        <v>138.46</v>
      </c>
      <c r="E45" s="28">
        <f t="shared" si="40"/>
        <v>168.2</v>
      </c>
      <c r="F45" s="28">
        <f>9*$M$2</f>
        <v>7.4997000000000007</v>
      </c>
      <c r="G45" s="28">
        <f>SUM(B45:F45)</f>
        <v>1975.6197000000002</v>
      </c>
      <c r="H45" s="28"/>
      <c r="I45" s="8">
        <f t="shared" si="42"/>
        <v>116.66</v>
      </c>
      <c r="J45" s="8">
        <f t="shared" si="43"/>
        <v>50</v>
      </c>
      <c r="K45" s="7">
        <f t="shared" si="36"/>
        <v>2102.92</v>
      </c>
      <c r="L45" s="7">
        <f t="shared" si="44"/>
        <v>886.17</v>
      </c>
      <c r="M45" s="30">
        <f>K45+L45</f>
        <v>2989.09</v>
      </c>
      <c r="N45" s="31"/>
      <c r="O45" s="29">
        <v>23806.83</v>
      </c>
      <c r="P45" s="29">
        <v>119.04</v>
      </c>
      <c r="Q45" s="29">
        <v>2422.16</v>
      </c>
      <c r="R45" s="32"/>
      <c r="S45" s="33"/>
    </row>
    <row r="46" spans="1:19" ht="15" x14ac:dyDescent="0.2">
      <c r="A46" s="27" t="s">
        <v>3</v>
      </c>
      <c r="B46" s="28">
        <f t="shared" si="38"/>
        <v>1867.29</v>
      </c>
      <c r="C46" s="28">
        <f t="shared" si="38"/>
        <v>9.33</v>
      </c>
      <c r="D46" s="28">
        <f t="shared" si="39"/>
        <v>156.38999999999999</v>
      </c>
      <c r="E46" s="28">
        <f t="shared" si="40"/>
        <v>202.03</v>
      </c>
      <c r="F46" s="28"/>
      <c r="G46" s="28">
        <f>SUM(B46:F46)</f>
        <v>2235.04</v>
      </c>
      <c r="H46" s="8">
        <f>ROUND(((3099)*1.15)/12,2)</f>
        <v>296.99</v>
      </c>
      <c r="I46" s="28"/>
      <c r="J46" s="28"/>
      <c r="K46" s="7">
        <f>ROUND(G46+H46+I46+J46-(G46-F46)*2%,2)</f>
        <v>2487.33</v>
      </c>
      <c r="L46" s="7">
        <f>ROUND((G46-F46)*40.38%+(F46+H46+I46+J46)*32.7%+(G46+H46+I46+J46)*1.61%+((B46+C46)-556.86*$M$2)*4.36%,2)</f>
        <v>1101.98</v>
      </c>
      <c r="M46" s="30">
        <f>K46+L46</f>
        <v>3589.31</v>
      </c>
      <c r="N46" s="31"/>
      <c r="O46" s="29">
        <v>26890.05</v>
      </c>
      <c r="P46" s="29">
        <v>134.4</v>
      </c>
      <c r="Q46" s="29">
        <v>2909.4</v>
      </c>
      <c r="R46" s="32"/>
      <c r="S46" s="33"/>
    </row>
    <row r="48" spans="1:19" ht="29.25" customHeight="1" x14ac:dyDescent="0.2">
      <c r="B48" s="15"/>
      <c r="C48" s="15"/>
      <c r="D48" s="15"/>
      <c r="G48" s="16"/>
      <c r="H48" s="16"/>
      <c r="I48" s="16"/>
      <c r="J48" s="16"/>
      <c r="K48" s="15"/>
      <c r="M48" s="17" t="s">
        <v>39</v>
      </c>
      <c r="N48" s="17"/>
      <c r="O48" s="14"/>
      <c r="P48" s="15"/>
      <c r="Q48" s="15"/>
      <c r="R48" s="15"/>
    </row>
    <row r="49" spans="1:19" ht="89.25" x14ac:dyDescent="0.2">
      <c r="A49" s="18" t="s">
        <v>15</v>
      </c>
      <c r="B49" s="19" t="s">
        <v>7</v>
      </c>
      <c r="C49" s="19" t="s">
        <v>5</v>
      </c>
      <c r="D49" s="18" t="s">
        <v>9</v>
      </c>
      <c r="E49" s="19" t="s">
        <v>6</v>
      </c>
      <c r="F49" s="19" t="s">
        <v>40</v>
      </c>
      <c r="G49" s="18" t="s">
        <v>0</v>
      </c>
      <c r="H49" s="11" t="s">
        <v>24</v>
      </c>
      <c r="I49" s="11" t="s">
        <v>11</v>
      </c>
      <c r="J49" s="11" t="s">
        <v>42</v>
      </c>
      <c r="K49" s="19" t="s">
        <v>13</v>
      </c>
      <c r="L49" s="19" t="s">
        <v>16</v>
      </c>
      <c r="M49" s="19" t="s">
        <v>12</v>
      </c>
      <c r="N49" s="34"/>
      <c r="O49" s="22" t="s">
        <v>8</v>
      </c>
      <c r="P49" s="23" t="s">
        <v>5</v>
      </c>
      <c r="Q49" s="22" t="s">
        <v>17</v>
      </c>
      <c r="R49" s="24"/>
    </row>
    <row r="50" spans="1:19" ht="9.75" customHeight="1" x14ac:dyDescent="0.2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S50" s="26"/>
    </row>
    <row r="51" spans="1:19" ht="15" x14ac:dyDescent="0.2">
      <c r="A51" s="27" t="s">
        <v>18</v>
      </c>
      <c r="B51" s="28">
        <f>ROUND(O51/12*$M$2,2)</f>
        <v>1234.49</v>
      </c>
      <c r="C51" s="28">
        <f>ROUND(P51/12*$M$2,2)</f>
        <v>6.17</v>
      </c>
      <c r="D51" s="28">
        <f>ROUND((B51+C51)/12,2)</f>
        <v>103.39</v>
      </c>
      <c r="E51" s="28">
        <f>ROUND(Q51/12*$M$2,2)</f>
        <v>86.54</v>
      </c>
      <c r="F51" s="28">
        <f>(28+22.22)*$M$2</f>
        <v>41.848326</v>
      </c>
      <c r="G51" s="28">
        <f>SUM(B51:F51)</f>
        <v>1472.4383260000002</v>
      </c>
      <c r="H51" s="28"/>
      <c r="I51" s="8">
        <f>ROUND(140*$M$2,2)</f>
        <v>116.66</v>
      </c>
      <c r="J51" s="8">
        <f>ROUND(600/12,2)</f>
        <v>50</v>
      </c>
      <c r="K51" s="7">
        <f t="shared" ref="K51:K54" si="45">ROUND(G51+H51+I51+J51-(G51-F51)*2%,2)</f>
        <v>1610.49</v>
      </c>
      <c r="L51" s="7">
        <f>ROUND((G51-F51)*40.38%+(F51+I51+J51)*32.7%+(G51+H51+I51+J51)*1.61%,2)</f>
        <v>672.24</v>
      </c>
      <c r="M51" s="30">
        <f t="shared" ref="M51:M52" si="46">K51+L51</f>
        <v>2282.73</v>
      </c>
      <c r="N51" s="31"/>
      <c r="O51" s="29">
        <v>17777.3</v>
      </c>
      <c r="P51" s="29">
        <v>88.92</v>
      </c>
      <c r="Q51" s="29">
        <v>1246.1600000000001</v>
      </c>
      <c r="R51" s="32"/>
      <c r="S51" s="33"/>
    </row>
    <row r="52" spans="1:19" ht="15" x14ac:dyDescent="0.2">
      <c r="A52" s="27" t="s">
        <v>19</v>
      </c>
      <c r="B52" s="28">
        <f t="shared" ref="B52:C55" si="47">ROUND(O52/12*$M$2,2)</f>
        <v>1370.35</v>
      </c>
      <c r="C52" s="28">
        <f t="shared" si="47"/>
        <v>6.85</v>
      </c>
      <c r="D52" s="28">
        <f t="shared" ref="D52:D55" si="48">ROUND((B52+C52)/12,2)</f>
        <v>114.77</v>
      </c>
      <c r="E52" s="28">
        <f t="shared" ref="E52:E55" si="49">ROUND(Q52/12*$M$2,2)</f>
        <v>86.54</v>
      </c>
      <c r="F52" s="28">
        <f>(22+24.67)*$M$2</f>
        <v>38.890111000000005</v>
      </c>
      <c r="G52" s="28">
        <f t="shared" ref="G52" si="50">SUM(B52:F52)</f>
        <v>1617.4001109999997</v>
      </c>
      <c r="H52" s="28"/>
      <c r="I52" s="8">
        <f t="shared" ref="I52:I54" si="51">ROUND(140*$M$2,2)</f>
        <v>116.66</v>
      </c>
      <c r="J52" s="8">
        <f t="shared" ref="J52:J54" si="52">ROUND(600/12,2)</f>
        <v>50</v>
      </c>
      <c r="K52" s="7">
        <f t="shared" si="45"/>
        <v>1752.49</v>
      </c>
      <c r="L52" s="7">
        <f t="shared" ref="L52:L54" si="53">ROUND((G52-F52)*40.38%+(F52+I52+J52)*32.7%+(G52+H52+I52+J52)*1.61%,2)</f>
        <v>733.34</v>
      </c>
      <c r="M52" s="30">
        <f t="shared" si="46"/>
        <v>2485.83</v>
      </c>
      <c r="N52" s="31"/>
      <c r="O52" s="29">
        <v>19733.830000000002</v>
      </c>
      <c r="P52" s="29">
        <v>98.64</v>
      </c>
      <c r="Q52" s="29">
        <v>1246.1600000000001</v>
      </c>
      <c r="R52" s="32"/>
      <c r="S52" s="33"/>
    </row>
    <row r="53" spans="1:19" ht="15" x14ac:dyDescent="0.2">
      <c r="A53" s="27" t="s">
        <v>1</v>
      </c>
      <c r="B53" s="28">
        <f t="shared" si="47"/>
        <v>1413.43</v>
      </c>
      <c r="C53" s="28">
        <f t="shared" si="47"/>
        <v>7.07</v>
      </c>
      <c r="D53" s="28">
        <f t="shared" si="48"/>
        <v>118.38</v>
      </c>
      <c r="E53" s="28">
        <f t="shared" si="49"/>
        <v>117.63</v>
      </c>
      <c r="F53" s="28">
        <f>(20+25.44)*$M$2</f>
        <v>37.865152000000002</v>
      </c>
      <c r="G53" s="28">
        <f>SUM(B53:F53)</f>
        <v>1694.3751520000003</v>
      </c>
      <c r="H53" s="28"/>
      <c r="I53" s="8">
        <f t="shared" si="51"/>
        <v>116.66</v>
      </c>
      <c r="J53" s="8">
        <f t="shared" si="52"/>
        <v>50</v>
      </c>
      <c r="K53" s="7">
        <f t="shared" si="45"/>
        <v>1827.9</v>
      </c>
      <c r="L53" s="7">
        <f t="shared" si="53"/>
        <v>765.74</v>
      </c>
      <c r="M53" s="30">
        <f>K53+L53</f>
        <v>2593.6400000000003</v>
      </c>
      <c r="N53" s="31"/>
      <c r="O53" s="29">
        <v>20354.2</v>
      </c>
      <c r="P53" s="29">
        <v>101.76</v>
      </c>
      <c r="Q53" s="29">
        <v>1693.97</v>
      </c>
      <c r="R53" s="32"/>
      <c r="S53" s="33"/>
    </row>
    <row r="54" spans="1:19" ht="15" x14ac:dyDescent="0.2">
      <c r="A54" s="27" t="s">
        <v>2</v>
      </c>
      <c r="B54" s="28">
        <f t="shared" si="47"/>
        <v>1653.19</v>
      </c>
      <c r="C54" s="28">
        <f t="shared" si="47"/>
        <v>8.27</v>
      </c>
      <c r="D54" s="28">
        <f t="shared" si="48"/>
        <v>138.46</v>
      </c>
      <c r="E54" s="28">
        <f t="shared" si="49"/>
        <v>168.2</v>
      </c>
      <c r="F54" s="28">
        <f>(9+29.76)*$M$2</f>
        <v>32.298708000000005</v>
      </c>
      <c r="G54" s="28">
        <f>SUM(B54:F54)</f>
        <v>2000.4187080000002</v>
      </c>
      <c r="H54" s="28"/>
      <c r="I54" s="8">
        <f t="shared" si="51"/>
        <v>116.66</v>
      </c>
      <c r="J54" s="8">
        <f t="shared" si="52"/>
        <v>50</v>
      </c>
      <c r="K54" s="7">
        <f t="shared" si="45"/>
        <v>2127.7199999999998</v>
      </c>
      <c r="L54" s="7">
        <f t="shared" si="53"/>
        <v>894.68</v>
      </c>
      <c r="M54" s="30">
        <f>K54+L54</f>
        <v>3022.3999999999996</v>
      </c>
      <c r="N54" s="31"/>
      <c r="O54" s="29">
        <v>23806.83</v>
      </c>
      <c r="P54" s="29">
        <v>119.04</v>
      </c>
      <c r="Q54" s="29">
        <v>2422.16</v>
      </c>
      <c r="R54" s="32"/>
      <c r="S54" s="33"/>
    </row>
    <row r="55" spans="1:19" ht="15" x14ac:dyDescent="0.2">
      <c r="A55" s="27" t="s">
        <v>3</v>
      </c>
      <c r="B55" s="28">
        <f t="shared" si="47"/>
        <v>1867.29</v>
      </c>
      <c r="C55" s="28">
        <f t="shared" si="47"/>
        <v>9.33</v>
      </c>
      <c r="D55" s="28">
        <f t="shared" si="48"/>
        <v>156.38999999999999</v>
      </c>
      <c r="E55" s="28">
        <f t="shared" si="49"/>
        <v>202.03</v>
      </c>
      <c r="F55" s="38">
        <f>33.61*$M$2</f>
        <v>28.007213</v>
      </c>
      <c r="G55" s="28">
        <f>SUM(B55:F55)</f>
        <v>2263.0472129999998</v>
      </c>
      <c r="H55" s="8">
        <f>ROUND(((3099)*1.15)/12,2)</f>
        <v>296.99</v>
      </c>
      <c r="I55" s="28"/>
      <c r="J55" s="28"/>
      <c r="K55" s="7">
        <f>ROUND(G55+H55+I55+J55-(G55-F55)*2%,2)</f>
        <v>2515.34</v>
      </c>
      <c r="L55" s="7">
        <f>ROUND((G55-F55)*40.38%+(F55+H55+I55+J55)*32.7%+(G55+H55+I55+J55)*1.61%+((B55+C55)-556.86*$M$2)*4.36%,2)</f>
        <v>1111.5899999999999</v>
      </c>
      <c r="M55" s="30">
        <f>K55+L55</f>
        <v>3626.9300000000003</v>
      </c>
      <c r="N55" s="31"/>
      <c r="O55" s="29">
        <v>26890.05</v>
      </c>
      <c r="P55" s="29">
        <v>134.4</v>
      </c>
      <c r="Q55" s="29">
        <v>2909.4</v>
      </c>
      <c r="R55" s="32"/>
      <c r="S55" s="33"/>
    </row>
    <row r="57" spans="1:19" ht="29.25" customHeight="1" x14ac:dyDescent="0.2">
      <c r="B57" s="15"/>
      <c r="C57" s="15"/>
      <c r="D57" s="15"/>
      <c r="G57" s="16"/>
      <c r="H57" s="16"/>
      <c r="I57" s="16"/>
      <c r="J57" s="16"/>
      <c r="K57" s="15"/>
      <c r="M57" s="17" t="s">
        <v>23</v>
      </c>
      <c r="N57" s="17"/>
      <c r="O57" s="14"/>
      <c r="P57" s="15"/>
      <c r="Q57" s="15"/>
      <c r="R57" s="15"/>
    </row>
    <row r="58" spans="1:19" ht="67.5" x14ac:dyDescent="0.2">
      <c r="A58" s="18" t="s">
        <v>15</v>
      </c>
      <c r="B58" s="19" t="s">
        <v>7</v>
      </c>
      <c r="C58" s="19" t="s">
        <v>5</v>
      </c>
      <c r="D58" s="18" t="s">
        <v>9</v>
      </c>
      <c r="E58" s="19" t="s">
        <v>6</v>
      </c>
      <c r="F58" s="19" t="s">
        <v>41</v>
      </c>
      <c r="G58" s="18" t="s">
        <v>0</v>
      </c>
      <c r="H58" s="11" t="s">
        <v>24</v>
      </c>
      <c r="I58" s="11" t="s">
        <v>11</v>
      </c>
      <c r="J58" s="11" t="s">
        <v>42</v>
      </c>
      <c r="K58" s="19" t="s">
        <v>13</v>
      </c>
      <c r="L58" s="19" t="s">
        <v>16</v>
      </c>
      <c r="M58" s="19" t="s">
        <v>12</v>
      </c>
      <c r="N58" s="34"/>
      <c r="O58" s="22" t="s">
        <v>8</v>
      </c>
      <c r="P58" s="23" t="s">
        <v>5</v>
      </c>
      <c r="Q58" s="22" t="s">
        <v>17</v>
      </c>
      <c r="R58" s="24"/>
    </row>
    <row r="59" spans="1:19" ht="9.75" customHeight="1" x14ac:dyDescent="0.2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S59" s="26"/>
    </row>
    <row r="60" spans="1:19" ht="15" x14ac:dyDescent="0.2">
      <c r="A60" s="27" t="s">
        <v>18</v>
      </c>
      <c r="B60" s="28">
        <f>ROUND(O60/12*$M$2,2)</f>
        <v>1255.1400000000001</v>
      </c>
      <c r="C60" s="28">
        <f>ROUND(P60/12*$M$2,2)</f>
        <v>6.27</v>
      </c>
      <c r="D60" s="28">
        <f>ROUND((B60+C60)/12,2)</f>
        <v>105.12</v>
      </c>
      <c r="E60" s="28">
        <f>ROUND(Q60/12*$M$2,2)</f>
        <v>86.54</v>
      </c>
      <c r="F60" s="38">
        <f>22.59*$M$2</f>
        <v>18.824247</v>
      </c>
      <c r="G60" s="28">
        <f>SUM(B60:F60)</f>
        <v>1471.8942470000002</v>
      </c>
      <c r="H60" s="28"/>
      <c r="I60" s="8">
        <f>ROUND(140*$M$2,2)</f>
        <v>116.66</v>
      </c>
      <c r="J60" s="8">
        <f>ROUND(600/12,2)</f>
        <v>50</v>
      </c>
      <c r="K60" s="7">
        <f t="shared" ref="K60:K63" si="54">ROUND(G60+H60+I60+J60-(G60-F60)*2%,2)</f>
        <v>1609.49</v>
      </c>
      <c r="L60" s="7">
        <f>ROUND((G60-F60)*40.38%+(F60+I60+J60)*32.7%+(G60+H60+I60+J60)*1.61%,2)</f>
        <v>673.78</v>
      </c>
      <c r="M60" s="30">
        <f>K60+L60</f>
        <v>2283.27</v>
      </c>
      <c r="N60" s="31"/>
      <c r="O60" s="29">
        <v>18074.78</v>
      </c>
      <c r="P60" s="29">
        <v>90.36</v>
      </c>
      <c r="Q60" s="29">
        <v>1246.1600000000001</v>
      </c>
      <c r="R60" s="32"/>
      <c r="S60" s="33"/>
    </row>
    <row r="61" spans="1:19" ht="15" x14ac:dyDescent="0.2">
      <c r="A61" s="27" t="s">
        <v>19</v>
      </c>
      <c r="B61" s="28">
        <f t="shared" ref="B61:C64" si="55">ROUND(O61/12*$M$2,2)</f>
        <v>1386.57</v>
      </c>
      <c r="C61" s="28">
        <f t="shared" si="55"/>
        <v>6.93</v>
      </c>
      <c r="D61" s="28">
        <f t="shared" ref="D61:D64" si="56">ROUND((B61+C61)/12,2)</f>
        <v>116.13</v>
      </c>
      <c r="E61" s="28">
        <f t="shared" ref="E61:E64" si="57">ROUND(Q61/12*$M$2,2)</f>
        <v>86.54</v>
      </c>
      <c r="F61" s="38">
        <f>24.96*$M$2</f>
        <v>20.799168000000002</v>
      </c>
      <c r="G61" s="28">
        <f t="shared" ref="G61" si="58">SUM(B61:F61)</f>
        <v>1616.9691680000001</v>
      </c>
      <c r="H61" s="28"/>
      <c r="I61" s="8">
        <f t="shared" ref="I61:I63" si="59">ROUND(140*$M$2,2)</f>
        <v>116.66</v>
      </c>
      <c r="J61" s="8">
        <f t="shared" ref="J61:J63" si="60">ROUND(600/12,2)</f>
        <v>50</v>
      </c>
      <c r="K61" s="7">
        <f t="shared" si="54"/>
        <v>1751.71</v>
      </c>
      <c r="L61" s="7">
        <f t="shared" ref="L61:L63" si="61">ROUND((G61-F61)*40.38%+(F61+I61+J61)*32.7%+(G61+H61+I61+J61)*1.61%,2)</f>
        <v>734.55</v>
      </c>
      <c r="M61" s="30">
        <f t="shared" ref="M61" si="62">K61+L61</f>
        <v>2486.2600000000002</v>
      </c>
      <c r="N61" s="31"/>
      <c r="O61" s="29">
        <v>19967.47</v>
      </c>
      <c r="P61" s="29">
        <v>99.84</v>
      </c>
      <c r="Q61" s="29">
        <v>1246.1600000000001</v>
      </c>
      <c r="R61" s="32"/>
      <c r="S61" s="33"/>
    </row>
    <row r="62" spans="1:19" ht="15" x14ac:dyDescent="0.2">
      <c r="A62" s="27" t="s">
        <v>1</v>
      </c>
      <c r="B62" s="28">
        <f t="shared" si="55"/>
        <v>1428.18</v>
      </c>
      <c r="C62" s="28">
        <f t="shared" si="55"/>
        <v>7.14</v>
      </c>
      <c r="D62" s="28">
        <f t="shared" si="56"/>
        <v>119.61</v>
      </c>
      <c r="E62" s="28">
        <f t="shared" si="57"/>
        <v>117.63</v>
      </c>
      <c r="F62" s="38">
        <f>25.71*$M$2</f>
        <v>21.424143000000001</v>
      </c>
      <c r="G62" s="28">
        <f>SUM(B62:F62)</f>
        <v>1693.9841429999999</v>
      </c>
      <c r="H62" s="28"/>
      <c r="I62" s="8">
        <f t="shared" si="59"/>
        <v>116.66</v>
      </c>
      <c r="J62" s="8">
        <f t="shared" si="60"/>
        <v>50</v>
      </c>
      <c r="K62" s="7">
        <f t="shared" si="54"/>
        <v>1827.19</v>
      </c>
      <c r="L62" s="7">
        <f t="shared" si="61"/>
        <v>766.84</v>
      </c>
      <c r="M62" s="30">
        <f>K62+L62</f>
        <v>2594.0300000000002</v>
      </c>
      <c r="N62" s="31"/>
      <c r="O62" s="29">
        <v>20566.599999999999</v>
      </c>
      <c r="P62" s="29">
        <v>102.84</v>
      </c>
      <c r="Q62" s="29">
        <v>1693.97</v>
      </c>
      <c r="R62" s="32"/>
      <c r="S62" s="33"/>
    </row>
    <row r="63" spans="1:19" ht="15" x14ac:dyDescent="0.2">
      <c r="A63" s="27" t="s">
        <v>2</v>
      </c>
      <c r="B63" s="28">
        <f t="shared" si="55"/>
        <v>1659.83</v>
      </c>
      <c r="C63" s="28">
        <f t="shared" si="55"/>
        <v>8.3000000000000007</v>
      </c>
      <c r="D63" s="28">
        <f t="shared" si="56"/>
        <v>139.01</v>
      </c>
      <c r="E63" s="28">
        <f t="shared" si="57"/>
        <v>168.2</v>
      </c>
      <c r="F63" s="38">
        <f>29.88*$M$2</f>
        <v>24.899004000000001</v>
      </c>
      <c r="G63" s="28">
        <f>SUM(B63:F63)</f>
        <v>2000.239004</v>
      </c>
      <c r="H63" s="28"/>
      <c r="I63" s="8">
        <f t="shared" si="59"/>
        <v>116.66</v>
      </c>
      <c r="J63" s="8">
        <f t="shared" si="60"/>
        <v>50</v>
      </c>
      <c r="K63" s="7">
        <f t="shared" si="54"/>
        <v>2127.39</v>
      </c>
      <c r="L63" s="7">
        <f t="shared" si="61"/>
        <v>895.17</v>
      </c>
      <c r="M63" s="30">
        <f>K63+L63</f>
        <v>3022.56</v>
      </c>
      <c r="N63" s="31"/>
      <c r="O63" s="29">
        <v>23902.47</v>
      </c>
      <c r="P63" s="29">
        <v>119.52</v>
      </c>
      <c r="Q63" s="29">
        <v>2422.16</v>
      </c>
      <c r="R63" s="32"/>
      <c r="S63" s="33"/>
    </row>
    <row r="64" spans="1:19" ht="15" x14ac:dyDescent="0.2">
      <c r="A64" s="27" t="s">
        <v>3</v>
      </c>
      <c r="B64" s="28">
        <f t="shared" si="55"/>
        <v>1867.29</v>
      </c>
      <c r="C64" s="28">
        <f t="shared" si="55"/>
        <v>9.33</v>
      </c>
      <c r="D64" s="28">
        <f t="shared" si="56"/>
        <v>156.38999999999999</v>
      </c>
      <c r="E64" s="28">
        <f t="shared" si="57"/>
        <v>202.03</v>
      </c>
      <c r="F64" s="38">
        <f>33.61*$M$2</f>
        <v>28.007213</v>
      </c>
      <c r="G64" s="28">
        <f>SUM(B64:F64)</f>
        <v>2263.0472129999998</v>
      </c>
      <c r="H64" s="8">
        <f>ROUND(((3099)*1.15)/12,2)</f>
        <v>296.99</v>
      </c>
      <c r="I64" s="28"/>
      <c r="J64" s="8"/>
      <c r="K64" s="7">
        <f>ROUND(G64+H64+I64+J64-(G64-F64)*2%,2)</f>
        <v>2515.34</v>
      </c>
      <c r="L64" s="7">
        <f>ROUND((G64-F64)*40.38%+(F64+H64+I64+J64)*32.7%+(G64+H64+I64+J64)*1.61%+((B64+C64)-556.86*$M$2)*4.36%,2)</f>
        <v>1111.5899999999999</v>
      </c>
      <c r="M64" s="30">
        <f>K64+L64</f>
        <v>3626.9300000000003</v>
      </c>
      <c r="N64" s="31"/>
      <c r="O64" s="29">
        <v>26890.05</v>
      </c>
      <c r="P64" s="29">
        <v>134.4</v>
      </c>
      <c r="Q64" s="29">
        <v>2909.4</v>
      </c>
      <c r="R64" s="32"/>
      <c r="S64" s="33"/>
    </row>
    <row r="66" spans="1:19" ht="15" x14ac:dyDescent="0.2">
      <c r="A66" s="1" t="s">
        <v>25</v>
      </c>
      <c r="B66" s="1" t="s">
        <v>26</v>
      </c>
      <c r="C66" s="1"/>
      <c r="D66" s="37"/>
      <c r="E66" s="1"/>
      <c r="F66" s="1"/>
      <c r="G66" s="1"/>
      <c r="P66" s="35"/>
      <c r="Q66" s="35"/>
      <c r="R66" s="36"/>
      <c r="S66" s="33"/>
    </row>
    <row r="67" spans="1:19" x14ac:dyDescent="0.2">
      <c r="A67" s="1" t="s">
        <v>27</v>
      </c>
      <c r="B67" s="1"/>
      <c r="C67" s="1"/>
      <c r="D67" s="1"/>
      <c r="E67" s="1"/>
      <c r="F67" s="1" t="s">
        <v>28</v>
      </c>
      <c r="G67" s="1"/>
    </row>
    <row r="68" spans="1:19" x14ac:dyDescent="0.2">
      <c r="A68" s="1" t="s">
        <v>29</v>
      </c>
      <c r="B68" s="1"/>
      <c r="C68" s="1"/>
      <c r="D68" s="1"/>
      <c r="E68" s="1"/>
      <c r="F68" s="1" t="s">
        <v>30</v>
      </c>
      <c r="G68" s="1"/>
    </row>
    <row r="69" spans="1:19" x14ac:dyDescent="0.2">
      <c r="A69" s="1" t="s">
        <v>31</v>
      </c>
      <c r="B69" s="1"/>
      <c r="C69" s="1"/>
      <c r="D69" s="1"/>
      <c r="E69" s="1"/>
      <c r="F69" s="1" t="s">
        <v>32</v>
      </c>
      <c r="G69" s="1"/>
    </row>
    <row r="70" spans="1:19" x14ac:dyDescent="0.2">
      <c r="A70" s="1" t="s">
        <v>33</v>
      </c>
      <c r="B70" s="1"/>
      <c r="C70" s="1"/>
      <c r="D70" s="1"/>
      <c r="E70" s="1"/>
      <c r="F70" s="1" t="s">
        <v>34</v>
      </c>
      <c r="G70" s="1"/>
    </row>
    <row r="71" spans="1:19" x14ac:dyDescent="0.2">
      <c r="A71" s="1" t="s">
        <v>35</v>
      </c>
      <c r="B71" s="1"/>
      <c r="C71" s="1"/>
      <c r="D71" s="1"/>
      <c r="E71" s="1"/>
      <c r="F71" s="1" t="s">
        <v>36</v>
      </c>
      <c r="G71" s="1"/>
    </row>
  </sheetData>
  <printOptions horizontalCentered="1"/>
  <pageMargins left="0" right="0" top="0.98425196850393704" bottom="0.98425196850393704" header="0.51181102362204722" footer="0.51181102362204722"/>
  <pageSetup paperSize="9" scale="31" orientation="landscape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D0BAD-B599-4C0B-B2F2-5B94C5E1487A}">
  <sheetPr>
    <pageSetUpPr fitToPage="1"/>
  </sheetPr>
  <dimension ref="A1:S71"/>
  <sheetViews>
    <sheetView view="pageBreakPreview" topLeftCell="A7" zoomScaleSheetLayoutView="100" workbookViewId="0">
      <selection activeCell="I4" sqref="I4"/>
    </sheetView>
  </sheetViews>
  <sheetFormatPr defaultColWidth="12.28515625" defaultRowHeight="12.75" x14ac:dyDescent="0.2"/>
  <cols>
    <col min="1" max="1" width="6.140625" style="6" customWidth="1"/>
    <col min="2" max="2" width="13.7109375" style="6" customWidth="1"/>
    <col min="3" max="4" width="9.7109375" style="6" bestFit="1" customWidth="1"/>
    <col min="5" max="5" width="14.28515625" style="6" customWidth="1"/>
    <col min="6" max="6" width="14.5703125" style="6" customWidth="1"/>
    <col min="7" max="9" width="14.85546875" style="6" customWidth="1"/>
    <col min="10" max="10" width="16" style="6" customWidth="1"/>
    <col min="11" max="11" width="11.28515625" style="6" bestFit="1" customWidth="1"/>
    <col min="12" max="12" width="12.28515625" style="6" customWidth="1"/>
    <col min="13" max="13" width="14.42578125" style="6" customWidth="1"/>
    <col min="14" max="14" width="13.28515625" style="6" customWidth="1"/>
    <col min="15" max="15" width="13.85546875" style="6" customWidth="1"/>
    <col min="16" max="16" width="9.42578125" style="6" bestFit="1" customWidth="1"/>
    <col min="17" max="17" width="11.28515625" style="6" bestFit="1" customWidth="1"/>
    <col min="18" max="18" width="16.42578125" style="6" bestFit="1" customWidth="1"/>
    <col min="19" max="16384" width="12.28515625" style="6"/>
  </cols>
  <sheetData>
    <row r="1" spans="1:19" s="1" customFormat="1" ht="14.25" x14ac:dyDescent="0.2">
      <c r="A1" s="12" t="s">
        <v>37</v>
      </c>
      <c r="B1" s="12"/>
      <c r="C1" s="12"/>
      <c r="D1" s="12"/>
      <c r="E1" s="12"/>
      <c r="F1" s="12"/>
      <c r="G1" s="12"/>
      <c r="H1" s="12"/>
      <c r="K1" s="4"/>
      <c r="L1" s="2"/>
    </row>
    <row r="2" spans="1:19" s="1" customFormat="1" ht="14.25" x14ac:dyDescent="0.2">
      <c r="A2" s="5"/>
      <c r="B2" s="12" t="s">
        <v>4</v>
      </c>
      <c r="C2" s="12"/>
      <c r="D2" s="12"/>
      <c r="E2" s="12"/>
      <c r="F2" s="12"/>
      <c r="G2" s="12"/>
      <c r="H2" s="12"/>
      <c r="I2" s="12"/>
      <c r="J2" s="12"/>
      <c r="K2" s="10"/>
      <c r="M2" s="10">
        <v>0.66659999999999997</v>
      </c>
      <c r="N2" s="2"/>
      <c r="O2" s="2"/>
      <c r="P2" s="3"/>
    </row>
    <row r="3" spans="1:19" ht="29.25" customHeight="1" x14ac:dyDescent="0.2">
      <c r="B3" s="15"/>
      <c r="C3" s="15"/>
      <c r="D3" s="15"/>
      <c r="F3" s="16"/>
      <c r="G3" s="15"/>
      <c r="H3" s="15"/>
      <c r="I3" s="15"/>
      <c r="J3" s="15"/>
      <c r="L3" s="15"/>
      <c r="M3" s="17" t="s">
        <v>14</v>
      </c>
      <c r="N3" s="14"/>
      <c r="O3" s="15"/>
      <c r="P3" s="15"/>
      <c r="Q3" s="15"/>
    </row>
    <row r="4" spans="1:19" ht="67.5" x14ac:dyDescent="0.2">
      <c r="A4" s="18" t="s">
        <v>15</v>
      </c>
      <c r="B4" s="19" t="s">
        <v>7</v>
      </c>
      <c r="C4" s="19" t="s">
        <v>5</v>
      </c>
      <c r="D4" s="18" t="s">
        <v>9</v>
      </c>
      <c r="E4" s="19" t="s">
        <v>6</v>
      </c>
      <c r="F4" s="20" t="s">
        <v>10</v>
      </c>
      <c r="G4" s="18" t="s">
        <v>0</v>
      </c>
      <c r="H4" s="11" t="s">
        <v>24</v>
      </c>
      <c r="I4" s="11" t="s">
        <v>11</v>
      </c>
      <c r="J4" s="11" t="s">
        <v>42</v>
      </c>
      <c r="K4" s="19" t="s">
        <v>13</v>
      </c>
      <c r="L4" s="19" t="s">
        <v>16</v>
      </c>
      <c r="M4" s="19" t="s">
        <v>12</v>
      </c>
      <c r="N4" s="21"/>
      <c r="O4" s="22" t="s">
        <v>8</v>
      </c>
      <c r="P4" s="23" t="s">
        <v>5</v>
      </c>
      <c r="Q4" s="22" t="s">
        <v>17</v>
      </c>
      <c r="R4" s="24"/>
    </row>
    <row r="5" spans="1:19" ht="9.75" customHeight="1" x14ac:dyDescent="0.2">
      <c r="B5" s="13"/>
      <c r="C5" s="13"/>
      <c r="D5" s="13"/>
      <c r="E5" s="13"/>
      <c r="F5" s="25"/>
      <c r="G5" s="13"/>
      <c r="H5" s="13"/>
      <c r="I5" s="13"/>
      <c r="J5" s="13"/>
      <c r="K5" s="13"/>
      <c r="L5" s="13"/>
      <c r="M5" s="13"/>
      <c r="N5" s="13"/>
      <c r="S5" s="26"/>
    </row>
    <row r="6" spans="1:19" ht="15" x14ac:dyDescent="0.2">
      <c r="A6" s="27" t="s">
        <v>18</v>
      </c>
      <c r="B6" s="28">
        <f>ROUND(O6/12*$M$2,2)</f>
        <v>953.67</v>
      </c>
      <c r="C6" s="28">
        <f>ROUND(P6/12*$M$2,2)</f>
        <v>0</v>
      </c>
      <c r="D6" s="28">
        <f>ROUND((B6+C6)/12,2)</f>
        <v>79.47</v>
      </c>
      <c r="E6" s="28">
        <f>ROUND(Q6/12*$M$2,2)</f>
        <v>67.16</v>
      </c>
      <c r="F6" s="28">
        <f>28*$M$2</f>
        <v>18.6648</v>
      </c>
      <c r="G6" s="28">
        <f>SUM(B6:F6)</f>
        <v>1118.9648</v>
      </c>
      <c r="H6" s="28"/>
      <c r="I6" s="8">
        <f>ROUND(140*$M$2,2)</f>
        <v>93.32</v>
      </c>
      <c r="J6" s="8">
        <f>ROUND(600/12,2)</f>
        <v>50</v>
      </c>
      <c r="K6" s="7">
        <f t="shared" ref="K6:K9" si="0">ROUND(G6+H6+I6+J6-(G6-F6)*2%,2)</f>
        <v>1240.28</v>
      </c>
      <c r="L6" s="7">
        <f>ROUND((G6-F6)*40.38%+(F6+I6+J6)*32.7%+(G6+H6+I6+J6)*1.61%,2)</f>
        <v>517.59</v>
      </c>
      <c r="M6" s="30">
        <f>K6+L6</f>
        <v>1757.87</v>
      </c>
      <c r="N6" s="31"/>
      <c r="O6" s="29">
        <v>17167.7</v>
      </c>
      <c r="P6" s="29"/>
      <c r="Q6" s="29">
        <v>1209.06</v>
      </c>
      <c r="R6" s="32"/>
      <c r="S6" s="33"/>
    </row>
    <row r="7" spans="1:19" ht="15" x14ac:dyDescent="0.2">
      <c r="A7" s="27" t="s">
        <v>19</v>
      </c>
      <c r="B7" s="28">
        <f t="shared" ref="B7:C10" si="1">ROUND(O7/12*$M$2,2)</f>
        <v>1062.3499999999999</v>
      </c>
      <c r="C7" s="28">
        <f t="shared" si="1"/>
        <v>0</v>
      </c>
      <c r="D7" s="28">
        <f t="shared" ref="D7:D10" si="2">ROUND((B7+C7)/12,2)</f>
        <v>88.53</v>
      </c>
      <c r="E7" s="28">
        <f t="shared" ref="E7:E10" si="3">ROUND(Q7/12*$M$2,2)</f>
        <v>67.16</v>
      </c>
      <c r="F7" s="28">
        <f>22*$M$2</f>
        <v>14.665199999999999</v>
      </c>
      <c r="G7" s="28">
        <f t="shared" ref="G7:G10" si="4">SUM(B7:F7)</f>
        <v>1232.7051999999999</v>
      </c>
      <c r="H7" s="28"/>
      <c r="I7" s="8">
        <f t="shared" ref="I7:I9" si="5">ROUND(140*$M$2,2)</f>
        <v>93.32</v>
      </c>
      <c r="J7" s="8">
        <f t="shared" ref="J7:J9" si="6">ROUND(600/12,2)</f>
        <v>50</v>
      </c>
      <c r="K7" s="7">
        <f t="shared" si="0"/>
        <v>1351.66</v>
      </c>
      <c r="L7" s="7">
        <f t="shared" ref="L7:L9" si="7">ROUND((G7-F7)*40.38%+(F7+I7+J7)*32.7%+(G7+H7+I7+J7)*1.61%,2)</f>
        <v>565.66</v>
      </c>
      <c r="M7" s="30">
        <f t="shared" ref="M7" si="8">K7+L7</f>
        <v>1917.3200000000002</v>
      </c>
      <c r="N7" s="31"/>
      <c r="O7" s="29">
        <v>19124.23</v>
      </c>
      <c r="P7" s="29"/>
      <c r="Q7" s="29">
        <v>1209.06</v>
      </c>
      <c r="R7" s="32"/>
      <c r="S7" s="33"/>
    </row>
    <row r="8" spans="1:19" ht="15" x14ac:dyDescent="0.2">
      <c r="A8" s="27" t="s">
        <v>1</v>
      </c>
      <c r="B8" s="28">
        <f t="shared" si="1"/>
        <v>1094.68</v>
      </c>
      <c r="C8" s="28">
        <f t="shared" si="1"/>
        <v>0</v>
      </c>
      <c r="D8" s="28">
        <f t="shared" si="2"/>
        <v>91.22</v>
      </c>
      <c r="E8" s="28">
        <f t="shared" si="3"/>
        <v>91.3</v>
      </c>
      <c r="F8" s="28">
        <f>20*$M$2</f>
        <v>13.331999999999999</v>
      </c>
      <c r="G8" s="28">
        <f t="shared" si="4"/>
        <v>1290.5320000000002</v>
      </c>
      <c r="H8" s="9"/>
      <c r="I8" s="8">
        <f t="shared" si="5"/>
        <v>93.32</v>
      </c>
      <c r="J8" s="8">
        <f t="shared" si="6"/>
        <v>50</v>
      </c>
      <c r="K8" s="7">
        <f t="shared" si="0"/>
        <v>1408.31</v>
      </c>
      <c r="L8" s="7">
        <f t="shared" si="7"/>
        <v>590.04</v>
      </c>
      <c r="M8" s="30">
        <f>K8+L8</f>
        <v>1998.35</v>
      </c>
      <c r="N8" s="31"/>
      <c r="O8" s="29">
        <v>19706.2</v>
      </c>
      <c r="P8" s="29"/>
      <c r="Q8" s="29">
        <v>1643.57</v>
      </c>
      <c r="R8" s="32"/>
      <c r="S8" s="33"/>
    </row>
    <row r="9" spans="1:19" ht="15" x14ac:dyDescent="0.2">
      <c r="A9" s="27" t="s">
        <v>2</v>
      </c>
      <c r="B9" s="28">
        <f t="shared" si="1"/>
        <v>1280.74</v>
      </c>
      <c r="C9" s="28">
        <f t="shared" si="1"/>
        <v>0</v>
      </c>
      <c r="D9" s="28">
        <f t="shared" si="2"/>
        <v>106.73</v>
      </c>
      <c r="E9" s="28">
        <f t="shared" si="3"/>
        <v>130.55000000000001</v>
      </c>
      <c r="F9" s="28">
        <f>9*$M$2</f>
        <v>5.9993999999999996</v>
      </c>
      <c r="G9" s="28">
        <f t="shared" si="4"/>
        <v>1524.0193999999999</v>
      </c>
      <c r="H9" s="9"/>
      <c r="I9" s="8">
        <f t="shared" si="5"/>
        <v>93.32</v>
      </c>
      <c r="J9" s="8">
        <f t="shared" si="6"/>
        <v>50</v>
      </c>
      <c r="K9" s="7">
        <f t="shared" si="0"/>
        <v>1636.98</v>
      </c>
      <c r="L9" s="7">
        <f t="shared" si="7"/>
        <v>688.65</v>
      </c>
      <c r="M9" s="30">
        <f>K9+L9</f>
        <v>2325.63</v>
      </c>
      <c r="N9" s="31"/>
      <c r="O9" s="29">
        <v>23055.63</v>
      </c>
      <c r="P9" s="29"/>
      <c r="Q9" s="29">
        <v>2350.06</v>
      </c>
      <c r="R9" s="32"/>
      <c r="S9" s="33"/>
    </row>
    <row r="10" spans="1:19" ht="15" x14ac:dyDescent="0.2">
      <c r="A10" s="27" t="s">
        <v>3</v>
      </c>
      <c r="B10" s="28">
        <f t="shared" si="1"/>
        <v>1445.68</v>
      </c>
      <c r="C10" s="28">
        <f t="shared" si="1"/>
        <v>0</v>
      </c>
      <c r="D10" s="28">
        <f t="shared" si="2"/>
        <v>120.47</v>
      </c>
      <c r="E10" s="28">
        <f t="shared" si="3"/>
        <v>156.47</v>
      </c>
      <c r="F10" s="28"/>
      <c r="G10" s="28">
        <f t="shared" si="4"/>
        <v>1722.6200000000001</v>
      </c>
      <c r="H10" s="8">
        <f>ROUND(((3099)*1.15)/12,2)</f>
        <v>296.99</v>
      </c>
      <c r="I10" s="8"/>
      <c r="J10" s="8"/>
      <c r="K10" s="7">
        <f>ROUND(G10+H10+I10+J10-(G10-F10)*2%,2)</f>
        <v>1985.16</v>
      </c>
      <c r="L10" s="7">
        <f>ROUND((G10-F10)*40.38%+(F10+H10+I10+J10)*32.7%+(G10+H10+I10+J10)*1.61%+((B10+C10)-556.86*$M$2)*4.36%,2)</f>
        <v>872.07</v>
      </c>
      <c r="M10" s="30">
        <f>K10+L10</f>
        <v>2857.23</v>
      </c>
      <c r="N10" s="31"/>
      <c r="O10" s="29">
        <v>26024.85</v>
      </c>
      <c r="P10" s="29"/>
      <c r="Q10" s="29">
        <v>2816.8</v>
      </c>
      <c r="R10" s="32"/>
      <c r="S10" s="33"/>
    </row>
    <row r="12" spans="1:19" ht="29.25" customHeight="1" x14ac:dyDescent="0.2">
      <c r="B12" s="15"/>
      <c r="C12" s="15"/>
      <c r="D12" s="15"/>
      <c r="G12" s="16"/>
      <c r="H12" s="16"/>
      <c r="I12" s="16"/>
      <c r="J12" s="16"/>
      <c r="K12" s="15"/>
      <c r="M12" s="17" t="s">
        <v>20</v>
      </c>
      <c r="N12" s="17"/>
      <c r="O12" s="15"/>
      <c r="P12" s="15"/>
      <c r="Q12" s="15"/>
    </row>
    <row r="13" spans="1:19" ht="67.5" x14ac:dyDescent="0.2">
      <c r="A13" s="18" t="s">
        <v>15</v>
      </c>
      <c r="B13" s="19" t="s">
        <v>7</v>
      </c>
      <c r="C13" s="19" t="s">
        <v>5</v>
      </c>
      <c r="D13" s="18" t="s">
        <v>9</v>
      </c>
      <c r="E13" s="19" t="s">
        <v>6</v>
      </c>
      <c r="F13" s="20" t="s">
        <v>10</v>
      </c>
      <c r="G13" s="18" t="s">
        <v>0</v>
      </c>
      <c r="H13" s="11" t="s">
        <v>24</v>
      </c>
      <c r="I13" s="11" t="s">
        <v>11</v>
      </c>
      <c r="J13" s="11" t="s">
        <v>42</v>
      </c>
      <c r="K13" s="19" t="s">
        <v>13</v>
      </c>
      <c r="L13" s="19" t="s">
        <v>16</v>
      </c>
      <c r="M13" s="19" t="s">
        <v>12</v>
      </c>
      <c r="N13" s="21"/>
      <c r="O13" s="22" t="s">
        <v>8</v>
      </c>
      <c r="P13" s="23" t="s">
        <v>5</v>
      </c>
      <c r="Q13" s="22" t="s">
        <v>17</v>
      </c>
      <c r="R13" s="24"/>
    </row>
    <row r="14" spans="1:19" ht="9.75" customHeight="1" x14ac:dyDescent="0.2">
      <c r="B14" s="13"/>
      <c r="C14" s="13"/>
      <c r="D14" s="13"/>
      <c r="E14" s="13"/>
      <c r="F14" s="25"/>
      <c r="G14" s="13"/>
      <c r="H14" s="13"/>
      <c r="I14" s="13"/>
      <c r="J14" s="13"/>
      <c r="K14" s="13"/>
      <c r="L14" s="13"/>
      <c r="M14" s="13"/>
      <c r="N14" s="13"/>
      <c r="S14" s="26"/>
    </row>
    <row r="15" spans="1:19" ht="15" x14ac:dyDescent="0.2">
      <c r="A15" s="27" t="s">
        <v>18</v>
      </c>
      <c r="B15" s="28">
        <f>ROUND(O15/12*$M$2,2)</f>
        <v>962.8</v>
      </c>
      <c r="C15" s="28">
        <f>ROUND(P15/12*$M$2,2)</f>
        <v>0</v>
      </c>
      <c r="D15" s="28">
        <f>ROUND((B15+C15)/12,2)</f>
        <v>80.23</v>
      </c>
      <c r="E15" s="28">
        <f>ROUND(Q15/12*$M$2,2)</f>
        <v>67.16</v>
      </c>
      <c r="F15" s="28">
        <f>28*$M$2</f>
        <v>18.6648</v>
      </c>
      <c r="G15" s="28">
        <f>SUM(B15:F15)</f>
        <v>1128.8548000000001</v>
      </c>
      <c r="H15" s="28"/>
      <c r="I15" s="8">
        <f>ROUND(140*$M$2,2)</f>
        <v>93.32</v>
      </c>
      <c r="J15" s="8">
        <f>ROUND(600/12,2)</f>
        <v>50</v>
      </c>
      <c r="K15" s="7">
        <f t="shared" ref="K15:K18" si="9">ROUND(G15+H15+I15+J15-(G15-F15)*2%,2)</f>
        <v>1249.97</v>
      </c>
      <c r="L15" s="7">
        <f>ROUND((G15-F15)*40.38%+(F15+I15+J15)*32.7%+(G15+H15+I15+J15)*1.61%,2)</f>
        <v>521.75</v>
      </c>
      <c r="M15" s="30">
        <f t="shared" ref="M15:M16" si="10">K15+L15</f>
        <v>1771.72</v>
      </c>
      <c r="N15" s="31"/>
      <c r="O15" s="29">
        <v>17332.099999999999</v>
      </c>
      <c r="P15" s="29"/>
      <c r="Q15" s="29">
        <v>1209.06</v>
      </c>
      <c r="R15" s="32"/>
      <c r="S15" s="33"/>
    </row>
    <row r="16" spans="1:19" ht="15" x14ac:dyDescent="0.2">
      <c r="A16" s="27" t="s">
        <v>19</v>
      </c>
      <c r="B16" s="28">
        <f t="shared" ref="B16:C19" si="11">ROUND(O16/12*$M$2,2)</f>
        <v>1071.48</v>
      </c>
      <c r="C16" s="28">
        <f t="shared" si="11"/>
        <v>0</v>
      </c>
      <c r="D16" s="28">
        <f t="shared" ref="D16:D19" si="12">ROUND((B16+C16)/12,2)</f>
        <v>89.29</v>
      </c>
      <c r="E16" s="28">
        <f t="shared" ref="E16:E19" si="13">ROUND(Q16/12*$M$2,2)</f>
        <v>67.16</v>
      </c>
      <c r="F16" s="28">
        <f>22*$M$2</f>
        <v>14.665199999999999</v>
      </c>
      <c r="G16" s="28">
        <f t="shared" ref="G16" si="14">SUM(B16:F16)</f>
        <v>1242.5952</v>
      </c>
      <c r="H16" s="28"/>
      <c r="I16" s="8">
        <f t="shared" ref="I16:I18" si="15">ROUND(140*$M$2,2)</f>
        <v>93.32</v>
      </c>
      <c r="J16" s="8">
        <f t="shared" ref="J16:J18" si="16">ROUND(600/12,2)</f>
        <v>50</v>
      </c>
      <c r="K16" s="7">
        <f t="shared" si="9"/>
        <v>1361.36</v>
      </c>
      <c r="L16" s="7">
        <f t="shared" ref="L16:L18" si="17">ROUND((G16-F16)*40.38%+(F16+I16+J16)*32.7%+(G16+H16+I16+J16)*1.61%,2)</f>
        <v>569.80999999999995</v>
      </c>
      <c r="M16" s="30">
        <f t="shared" si="10"/>
        <v>1931.1699999999998</v>
      </c>
      <c r="N16" s="31"/>
      <c r="O16" s="29">
        <v>19288.63</v>
      </c>
      <c r="P16" s="29"/>
      <c r="Q16" s="29">
        <v>1209.06</v>
      </c>
      <c r="R16" s="32"/>
      <c r="S16" s="33"/>
    </row>
    <row r="17" spans="1:19" ht="15" x14ac:dyDescent="0.2">
      <c r="A17" s="27" t="s">
        <v>1</v>
      </c>
      <c r="B17" s="28">
        <f t="shared" si="11"/>
        <v>1104.4100000000001</v>
      </c>
      <c r="C17" s="28">
        <f t="shared" si="11"/>
        <v>0</v>
      </c>
      <c r="D17" s="28">
        <f t="shared" si="12"/>
        <v>92.03</v>
      </c>
      <c r="E17" s="28">
        <f t="shared" si="13"/>
        <v>91.3</v>
      </c>
      <c r="F17" s="28">
        <f>20*$M$2</f>
        <v>13.331999999999999</v>
      </c>
      <c r="G17" s="28">
        <f>SUM(B17:E17)</f>
        <v>1287.74</v>
      </c>
      <c r="H17" s="28"/>
      <c r="I17" s="8">
        <f t="shared" si="15"/>
        <v>93.32</v>
      </c>
      <c r="J17" s="8">
        <f t="shared" si="16"/>
        <v>50</v>
      </c>
      <c r="K17" s="7">
        <f t="shared" si="9"/>
        <v>1405.57</v>
      </c>
      <c r="L17" s="7">
        <f t="shared" si="17"/>
        <v>588.87</v>
      </c>
      <c r="M17" s="30">
        <f>K17+L17</f>
        <v>1994.44</v>
      </c>
      <c r="N17" s="31"/>
      <c r="O17" s="29">
        <v>19881.400000000001</v>
      </c>
      <c r="P17" s="29"/>
      <c r="Q17" s="29">
        <v>1643.57</v>
      </c>
      <c r="R17" s="32"/>
      <c r="S17" s="33"/>
    </row>
    <row r="18" spans="1:19" ht="15" x14ac:dyDescent="0.2">
      <c r="A18" s="27" t="s">
        <v>2</v>
      </c>
      <c r="B18" s="28">
        <f t="shared" si="11"/>
        <v>1292.01</v>
      </c>
      <c r="C18" s="28">
        <f t="shared" si="11"/>
        <v>0</v>
      </c>
      <c r="D18" s="28">
        <f t="shared" si="12"/>
        <v>107.67</v>
      </c>
      <c r="E18" s="28">
        <f t="shared" si="13"/>
        <v>130.55000000000001</v>
      </c>
      <c r="F18" s="28">
        <f>9*$M$2</f>
        <v>5.9993999999999996</v>
      </c>
      <c r="G18" s="28">
        <f>SUM(B18:E18)</f>
        <v>1530.23</v>
      </c>
      <c r="H18" s="28"/>
      <c r="I18" s="8">
        <f t="shared" si="15"/>
        <v>93.32</v>
      </c>
      <c r="J18" s="8">
        <f t="shared" si="16"/>
        <v>50</v>
      </c>
      <c r="K18" s="7">
        <f t="shared" si="9"/>
        <v>1643.07</v>
      </c>
      <c r="L18" s="7">
        <f t="shared" si="17"/>
        <v>691.26</v>
      </c>
      <c r="M18" s="30">
        <f>K18+L18</f>
        <v>2334.33</v>
      </c>
      <c r="N18" s="31"/>
      <c r="O18" s="29">
        <v>23258.43</v>
      </c>
      <c r="P18" s="29"/>
      <c r="Q18" s="29">
        <v>2350.06</v>
      </c>
      <c r="R18" s="32"/>
      <c r="S18" s="33"/>
    </row>
    <row r="19" spans="1:19" ht="15" x14ac:dyDescent="0.2">
      <c r="A19" s="27" t="s">
        <v>3</v>
      </c>
      <c r="B19" s="28">
        <f t="shared" si="11"/>
        <v>1458.68</v>
      </c>
      <c r="C19" s="28">
        <f t="shared" si="11"/>
        <v>0</v>
      </c>
      <c r="D19" s="28">
        <f t="shared" si="12"/>
        <v>121.56</v>
      </c>
      <c r="E19" s="28">
        <f t="shared" si="13"/>
        <v>156.47</v>
      </c>
      <c r="F19" s="28"/>
      <c r="G19" s="28">
        <f>SUM(B19:E19)</f>
        <v>1736.71</v>
      </c>
      <c r="H19" s="8">
        <f>ROUND(((3099)*1.15)/12,2)</f>
        <v>296.99</v>
      </c>
      <c r="I19" s="28"/>
      <c r="J19" s="28"/>
      <c r="K19" s="7">
        <f>ROUND(G19+H19+I19+J19-(G19-F19)*2%,2)</f>
        <v>1998.97</v>
      </c>
      <c r="L19" s="7">
        <f>ROUND((G19-F19)*40.38%+(F19+H19+I19+J19)*32.7%+(G19+H19+I19+J19)*1.61%+((B19+C19)-556.86*$M$2)*4.36%,2)</f>
        <v>878.56</v>
      </c>
      <c r="M19" s="30">
        <f>K19+L19</f>
        <v>2877.5299999999997</v>
      </c>
      <c r="N19" s="31"/>
      <c r="O19" s="29">
        <v>26258.85</v>
      </c>
      <c r="P19" s="29"/>
      <c r="Q19" s="29">
        <v>2816.8</v>
      </c>
      <c r="R19" s="32"/>
      <c r="S19" s="33"/>
    </row>
    <row r="21" spans="1:19" ht="29.25" customHeight="1" x14ac:dyDescent="0.2">
      <c r="B21" s="15"/>
      <c r="C21" s="15"/>
      <c r="D21" s="15"/>
      <c r="G21" s="16"/>
      <c r="H21" s="16"/>
      <c r="I21" s="16"/>
      <c r="J21" s="16"/>
      <c r="K21" s="15"/>
      <c r="M21" s="17" t="s">
        <v>21</v>
      </c>
      <c r="N21" s="17"/>
      <c r="O21" s="14"/>
      <c r="P21" s="15"/>
      <c r="Q21" s="15"/>
      <c r="R21" s="15"/>
    </row>
    <row r="22" spans="1:19" ht="67.5" x14ac:dyDescent="0.2">
      <c r="A22" s="18" t="s">
        <v>15</v>
      </c>
      <c r="B22" s="19" t="s">
        <v>7</v>
      </c>
      <c r="C22" s="19" t="s">
        <v>5</v>
      </c>
      <c r="D22" s="18" t="s">
        <v>9</v>
      </c>
      <c r="E22" s="19" t="s">
        <v>6</v>
      </c>
      <c r="F22" s="19" t="s">
        <v>10</v>
      </c>
      <c r="G22" s="18" t="s">
        <v>0</v>
      </c>
      <c r="H22" s="11" t="s">
        <v>24</v>
      </c>
      <c r="I22" s="11" t="s">
        <v>11</v>
      </c>
      <c r="J22" s="11" t="s">
        <v>42</v>
      </c>
      <c r="K22" s="19" t="s">
        <v>13</v>
      </c>
      <c r="L22" s="19" t="s">
        <v>16</v>
      </c>
      <c r="M22" s="19" t="s">
        <v>12</v>
      </c>
      <c r="N22" s="34"/>
      <c r="O22" s="22" t="s">
        <v>8</v>
      </c>
      <c r="P22" s="23" t="s">
        <v>5</v>
      </c>
      <c r="Q22" s="22" t="s">
        <v>17</v>
      </c>
      <c r="R22" s="24"/>
    </row>
    <row r="23" spans="1:19" ht="9.75" customHeight="1" x14ac:dyDescent="0.2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S23" s="26"/>
    </row>
    <row r="24" spans="1:19" ht="15" x14ac:dyDescent="0.2">
      <c r="A24" s="27" t="s">
        <v>18</v>
      </c>
      <c r="B24" s="28">
        <f>ROUND(O24/12*$M$2,2)</f>
        <v>987.53</v>
      </c>
      <c r="C24" s="28">
        <f>ROUND(P24/12*$M$2,2)</f>
        <v>0</v>
      </c>
      <c r="D24" s="28">
        <f>ROUND((B24+C24)/12,2)</f>
        <v>82.29</v>
      </c>
      <c r="E24" s="28">
        <f>ROUND(Q24/12*$M$2,2)</f>
        <v>69.22</v>
      </c>
      <c r="F24" s="28">
        <f>28*$M$2</f>
        <v>18.6648</v>
      </c>
      <c r="G24" s="28">
        <f>SUM(B24:F24)</f>
        <v>1157.7048</v>
      </c>
      <c r="H24" s="28"/>
      <c r="I24" s="8">
        <f>ROUND(140*$M$2,2)</f>
        <v>93.32</v>
      </c>
      <c r="J24" s="8">
        <f>ROUND(600/12,2)</f>
        <v>50</v>
      </c>
      <c r="K24" s="7">
        <f t="shared" ref="K24:K27" si="18">ROUND(G24+H24+I24+J24-(G24-F24)*2%,2)</f>
        <v>1278.24</v>
      </c>
      <c r="L24" s="7">
        <f>ROUND((G24-F24)*40.38%+(F24+I24+J24)*32.7%+(G24+H24+I24+J24)*1.61%,2)</f>
        <v>533.86</v>
      </c>
      <c r="M24" s="30">
        <f t="shared" ref="M24:M25" si="19">K24+L24</f>
        <v>1812.1</v>
      </c>
      <c r="N24" s="31"/>
      <c r="O24" s="29">
        <v>17777.3</v>
      </c>
      <c r="P24" s="29"/>
      <c r="Q24" s="29">
        <v>1246.1600000000001</v>
      </c>
      <c r="R24" s="32"/>
      <c r="S24" s="33"/>
    </row>
    <row r="25" spans="1:19" ht="15" x14ac:dyDescent="0.2">
      <c r="A25" s="27" t="s">
        <v>19</v>
      </c>
      <c r="B25" s="28">
        <f t="shared" ref="B25:C28" si="20">ROUND(O25/12*$M$2,2)</f>
        <v>1096.21</v>
      </c>
      <c r="C25" s="28">
        <f t="shared" si="20"/>
        <v>0</v>
      </c>
      <c r="D25" s="28">
        <f t="shared" ref="D25:D28" si="21">ROUND((B25+C25)/12,2)</f>
        <v>91.35</v>
      </c>
      <c r="E25" s="28">
        <f t="shared" ref="E25:E28" si="22">ROUND(Q25/12*$M$2,2)</f>
        <v>69.22</v>
      </c>
      <c r="F25" s="28">
        <f>22*$M$2</f>
        <v>14.665199999999999</v>
      </c>
      <c r="G25" s="28">
        <f t="shared" ref="G25" si="23">SUM(B25:F25)</f>
        <v>1271.4451999999999</v>
      </c>
      <c r="H25" s="28"/>
      <c r="I25" s="8">
        <f t="shared" ref="I25:I27" si="24">ROUND(140*$M$2,2)</f>
        <v>93.32</v>
      </c>
      <c r="J25" s="8">
        <f t="shared" ref="J25:J27" si="25">ROUND(600/12,2)</f>
        <v>50</v>
      </c>
      <c r="K25" s="7">
        <f t="shared" si="18"/>
        <v>1389.63</v>
      </c>
      <c r="L25" s="7">
        <f t="shared" ref="L25:L27" si="26">ROUND((G25-F25)*40.38%+(F25+I25+J25)*32.7%+(G25+H25+I25+J25)*1.61%,2)</f>
        <v>581.92999999999995</v>
      </c>
      <c r="M25" s="30">
        <f t="shared" si="19"/>
        <v>1971.56</v>
      </c>
      <c r="N25" s="31"/>
      <c r="O25" s="29">
        <v>19733.830000000002</v>
      </c>
      <c r="P25" s="29"/>
      <c r="Q25" s="29">
        <v>1246.1600000000001</v>
      </c>
      <c r="R25" s="32"/>
      <c r="S25" s="33"/>
    </row>
    <row r="26" spans="1:19" ht="15" x14ac:dyDescent="0.2">
      <c r="A26" s="27" t="s">
        <v>1</v>
      </c>
      <c r="B26" s="28">
        <f t="shared" si="20"/>
        <v>1130.68</v>
      </c>
      <c r="C26" s="28">
        <f t="shared" si="20"/>
        <v>0</v>
      </c>
      <c r="D26" s="28">
        <f t="shared" si="21"/>
        <v>94.22</v>
      </c>
      <c r="E26" s="28">
        <f t="shared" si="22"/>
        <v>94.1</v>
      </c>
      <c r="F26" s="28">
        <f>20*$M$2</f>
        <v>13.331999999999999</v>
      </c>
      <c r="G26" s="28">
        <f>SUM(B26:F26)</f>
        <v>1332.3320000000001</v>
      </c>
      <c r="H26" s="28"/>
      <c r="I26" s="8">
        <f t="shared" si="24"/>
        <v>93.32</v>
      </c>
      <c r="J26" s="8">
        <f t="shared" si="25"/>
        <v>50</v>
      </c>
      <c r="K26" s="7">
        <f t="shared" si="18"/>
        <v>1449.27</v>
      </c>
      <c r="L26" s="7">
        <f t="shared" si="26"/>
        <v>607.6</v>
      </c>
      <c r="M26" s="30">
        <f>K26+L26</f>
        <v>2056.87</v>
      </c>
      <c r="N26" s="31"/>
      <c r="O26" s="29">
        <v>20354.2</v>
      </c>
      <c r="P26" s="29"/>
      <c r="Q26" s="29">
        <v>1693.97</v>
      </c>
      <c r="R26" s="32"/>
      <c r="S26" s="33"/>
    </row>
    <row r="27" spans="1:19" ht="15" x14ac:dyDescent="0.2">
      <c r="A27" s="27" t="s">
        <v>2</v>
      </c>
      <c r="B27" s="28">
        <f t="shared" si="20"/>
        <v>1322.47</v>
      </c>
      <c r="C27" s="28">
        <f t="shared" si="20"/>
        <v>0</v>
      </c>
      <c r="D27" s="28">
        <f t="shared" si="21"/>
        <v>110.21</v>
      </c>
      <c r="E27" s="28">
        <f t="shared" si="22"/>
        <v>134.55000000000001</v>
      </c>
      <c r="F27" s="28">
        <f>9*$M$2</f>
        <v>5.9993999999999996</v>
      </c>
      <c r="G27" s="28">
        <f>SUM(B27:F27)</f>
        <v>1573.2293999999999</v>
      </c>
      <c r="H27" s="28"/>
      <c r="I27" s="8">
        <f t="shared" si="24"/>
        <v>93.32</v>
      </c>
      <c r="J27" s="8">
        <f t="shared" si="25"/>
        <v>50</v>
      </c>
      <c r="K27" s="7">
        <f t="shared" si="18"/>
        <v>1685.2</v>
      </c>
      <c r="L27" s="7">
        <f t="shared" si="26"/>
        <v>709.31</v>
      </c>
      <c r="M27" s="30">
        <f>K27+L27</f>
        <v>2394.5100000000002</v>
      </c>
      <c r="N27" s="31"/>
      <c r="O27" s="29">
        <v>23806.83</v>
      </c>
      <c r="P27" s="29"/>
      <c r="Q27" s="29">
        <v>2422.16</v>
      </c>
      <c r="R27" s="32"/>
      <c r="S27" s="33"/>
    </row>
    <row r="28" spans="1:19" ht="15" x14ac:dyDescent="0.2">
      <c r="A28" s="27" t="s">
        <v>3</v>
      </c>
      <c r="B28" s="28">
        <f t="shared" si="20"/>
        <v>1493.74</v>
      </c>
      <c r="C28" s="28">
        <f t="shared" si="20"/>
        <v>0</v>
      </c>
      <c r="D28" s="28">
        <f t="shared" si="21"/>
        <v>124.48</v>
      </c>
      <c r="E28" s="28">
        <f t="shared" si="22"/>
        <v>161.62</v>
      </c>
      <c r="F28" s="28"/>
      <c r="G28" s="28">
        <f>SUM(B28:F28)</f>
        <v>1779.8400000000001</v>
      </c>
      <c r="H28" s="8">
        <f>ROUND(((3099)*1.15)/12,2)</f>
        <v>296.99</v>
      </c>
      <c r="I28" s="28"/>
      <c r="J28" s="28"/>
      <c r="K28" s="7">
        <f>ROUND(G28+H28+I28+J28-(G28-F28)*2%,2)</f>
        <v>2041.23</v>
      </c>
      <c r="L28" s="7">
        <f>ROUND((G28-F28)*40.38%+(F28+H28+I28+J28)*32.7%+(G28+H28+I28+J28)*1.61%+((B28+C28)-556.86*$M$2)*4.36%,2)</f>
        <v>898.19</v>
      </c>
      <c r="M28" s="30">
        <f>K28+L28</f>
        <v>2939.42</v>
      </c>
      <c r="N28" s="31"/>
      <c r="O28" s="29">
        <v>26890.05</v>
      </c>
      <c r="P28" s="29"/>
      <c r="Q28" s="29">
        <v>2909.4</v>
      </c>
      <c r="R28" s="32"/>
      <c r="S28" s="33"/>
    </row>
    <row r="30" spans="1:19" ht="29.25" customHeight="1" x14ac:dyDescent="0.2">
      <c r="B30" s="15"/>
      <c r="C30" s="15"/>
      <c r="D30" s="15"/>
      <c r="G30" s="16"/>
      <c r="H30" s="16"/>
      <c r="I30" s="16"/>
      <c r="J30" s="16"/>
      <c r="K30" s="15"/>
      <c r="M30" s="17" t="s">
        <v>22</v>
      </c>
      <c r="N30" s="17"/>
      <c r="O30" s="14"/>
      <c r="P30" s="15"/>
      <c r="Q30" s="15"/>
      <c r="R30" s="15"/>
    </row>
    <row r="31" spans="1:19" ht="67.5" x14ac:dyDescent="0.2">
      <c r="A31" s="18" t="s">
        <v>15</v>
      </c>
      <c r="B31" s="19" t="s">
        <v>7</v>
      </c>
      <c r="C31" s="19" t="s">
        <v>5</v>
      </c>
      <c r="D31" s="18" t="s">
        <v>9</v>
      </c>
      <c r="E31" s="19" t="s">
        <v>6</v>
      </c>
      <c r="F31" s="19" t="s">
        <v>10</v>
      </c>
      <c r="G31" s="18" t="s">
        <v>0</v>
      </c>
      <c r="H31" s="11" t="s">
        <v>24</v>
      </c>
      <c r="I31" s="11" t="s">
        <v>11</v>
      </c>
      <c r="J31" s="11" t="s">
        <v>42</v>
      </c>
      <c r="K31" s="19" t="s">
        <v>13</v>
      </c>
      <c r="L31" s="19" t="s">
        <v>16</v>
      </c>
      <c r="M31" s="19" t="s">
        <v>12</v>
      </c>
      <c r="N31" s="34"/>
      <c r="O31" s="22" t="s">
        <v>8</v>
      </c>
      <c r="P31" s="23" t="s">
        <v>5</v>
      </c>
      <c r="Q31" s="22" t="s">
        <v>17</v>
      </c>
      <c r="R31" s="24"/>
    </row>
    <row r="32" spans="1:19" ht="9.75" customHeight="1" x14ac:dyDescent="0.2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S32" s="26"/>
    </row>
    <row r="33" spans="1:19" ht="15" x14ac:dyDescent="0.2">
      <c r="A33" s="27" t="s">
        <v>18</v>
      </c>
      <c r="B33" s="28">
        <f>ROUND(O33/12*$M$2,2)</f>
        <v>987.53</v>
      </c>
      <c r="C33" s="28">
        <f>ROUND(P33/12*$M$2,2)</f>
        <v>2.96</v>
      </c>
      <c r="D33" s="28">
        <f>ROUND((B33+C33)/12,2)</f>
        <v>82.54</v>
      </c>
      <c r="E33" s="28">
        <f>ROUND(Q33/12*$M$2,2)</f>
        <v>69.22</v>
      </c>
      <c r="F33" s="28">
        <f>28*$M$2</f>
        <v>18.6648</v>
      </c>
      <c r="G33" s="28">
        <f>SUM(B33:F33)</f>
        <v>1160.9148</v>
      </c>
      <c r="H33" s="28"/>
      <c r="I33" s="8">
        <f>ROUND(140*$M$2,2)</f>
        <v>93.32</v>
      </c>
      <c r="J33" s="8">
        <f>ROUND(600/12,2)</f>
        <v>50</v>
      </c>
      <c r="K33" s="7">
        <f t="shared" ref="K33:K36" si="27">ROUND(G33+H33+I33+J33-(G33-F33)*2%,2)</f>
        <v>1281.3900000000001</v>
      </c>
      <c r="L33" s="7">
        <f>ROUND((G33-F33)*40.38%+(F33+I33+J33)*32.7%+(G33+H33+I33+J33)*1.61%,2)</f>
        <v>535.21</v>
      </c>
      <c r="M33" s="30">
        <f t="shared" ref="M33:M34" si="28">K33+L33</f>
        <v>1816.6000000000001</v>
      </c>
      <c r="N33" s="31"/>
      <c r="O33" s="29">
        <v>17777.3</v>
      </c>
      <c r="P33" s="29">
        <v>53.28</v>
      </c>
      <c r="Q33" s="29">
        <v>1246.1600000000001</v>
      </c>
      <c r="R33" s="32"/>
      <c r="S33" s="33"/>
    </row>
    <row r="34" spans="1:19" ht="15" x14ac:dyDescent="0.2">
      <c r="A34" s="27" t="s">
        <v>19</v>
      </c>
      <c r="B34" s="28">
        <f t="shared" ref="B34:C37" si="29">ROUND(O34/12*$M$2,2)</f>
        <v>1096.21</v>
      </c>
      <c r="C34" s="28">
        <f t="shared" si="29"/>
        <v>3.29</v>
      </c>
      <c r="D34" s="28">
        <f t="shared" ref="D34:D37" si="30">ROUND((B34+C34)/12,2)</f>
        <v>91.63</v>
      </c>
      <c r="E34" s="28">
        <f t="shared" ref="E34:E37" si="31">ROUND(Q34/12*$M$2,2)</f>
        <v>69.22</v>
      </c>
      <c r="F34" s="28">
        <f>22*$M$2</f>
        <v>14.665199999999999</v>
      </c>
      <c r="G34" s="28">
        <f t="shared" ref="G34" si="32">SUM(B34:F34)</f>
        <v>1275.0152</v>
      </c>
      <c r="H34" s="28"/>
      <c r="I34" s="8">
        <f t="shared" ref="I34:I36" si="33">ROUND(140*$M$2,2)</f>
        <v>93.32</v>
      </c>
      <c r="J34" s="8">
        <f t="shared" ref="J34:J36" si="34">ROUND(600/12,2)</f>
        <v>50</v>
      </c>
      <c r="K34" s="7">
        <f t="shared" si="27"/>
        <v>1393.13</v>
      </c>
      <c r="L34" s="7">
        <f t="shared" ref="L34:L36" si="35">ROUND((G34-F34)*40.38%+(F34+I34+J34)*32.7%+(G34+H34+I34+J34)*1.61%,2)</f>
        <v>583.42999999999995</v>
      </c>
      <c r="M34" s="30">
        <f t="shared" si="28"/>
        <v>1976.56</v>
      </c>
      <c r="N34" s="31"/>
      <c r="O34" s="29">
        <v>19733.830000000002</v>
      </c>
      <c r="P34" s="29">
        <v>59.16</v>
      </c>
      <c r="Q34" s="29">
        <v>1246.1600000000001</v>
      </c>
      <c r="R34" s="32"/>
      <c r="S34" s="33"/>
    </row>
    <row r="35" spans="1:19" ht="15" x14ac:dyDescent="0.2">
      <c r="A35" s="27" t="s">
        <v>1</v>
      </c>
      <c r="B35" s="28">
        <f t="shared" si="29"/>
        <v>1130.68</v>
      </c>
      <c r="C35" s="28">
        <f t="shared" si="29"/>
        <v>3.39</v>
      </c>
      <c r="D35" s="28">
        <f t="shared" si="30"/>
        <v>94.51</v>
      </c>
      <c r="E35" s="28">
        <f t="shared" si="31"/>
        <v>94.1</v>
      </c>
      <c r="F35" s="28">
        <f>20*$M$2</f>
        <v>13.331999999999999</v>
      </c>
      <c r="G35" s="28">
        <f>SUM(B35:F35)</f>
        <v>1336.0120000000002</v>
      </c>
      <c r="H35" s="28"/>
      <c r="I35" s="8">
        <f t="shared" si="33"/>
        <v>93.32</v>
      </c>
      <c r="J35" s="8">
        <f t="shared" si="34"/>
        <v>50</v>
      </c>
      <c r="K35" s="7">
        <f t="shared" si="27"/>
        <v>1452.88</v>
      </c>
      <c r="L35" s="7">
        <f t="shared" si="35"/>
        <v>609.14</v>
      </c>
      <c r="M35" s="30">
        <f>K35+L35</f>
        <v>2062.02</v>
      </c>
      <c r="N35" s="31"/>
      <c r="O35" s="29">
        <v>20354.2</v>
      </c>
      <c r="P35" s="29">
        <v>61.08</v>
      </c>
      <c r="Q35" s="29">
        <v>1693.97</v>
      </c>
      <c r="R35" s="32"/>
      <c r="S35" s="33"/>
    </row>
    <row r="36" spans="1:19" ht="15" x14ac:dyDescent="0.2">
      <c r="A36" s="27" t="s">
        <v>2</v>
      </c>
      <c r="B36" s="28">
        <f t="shared" si="29"/>
        <v>1322.47</v>
      </c>
      <c r="C36" s="28">
        <f t="shared" si="29"/>
        <v>3.97</v>
      </c>
      <c r="D36" s="28">
        <f t="shared" si="30"/>
        <v>110.54</v>
      </c>
      <c r="E36" s="28">
        <f t="shared" si="31"/>
        <v>134.55000000000001</v>
      </c>
      <c r="F36" s="28">
        <f>9*$M$2</f>
        <v>5.9993999999999996</v>
      </c>
      <c r="G36" s="28">
        <f>SUM(B36:F36)</f>
        <v>1577.5293999999999</v>
      </c>
      <c r="H36" s="28"/>
      <c r="I36" s="8">
        <f t="shared" si="33"/>
        <v>93.32</v>
      </c>
      <c r="J36" s="8">
        <f t="shared" si="34"/>
        <v>50</v>
      </c>
      <c r="K36" s="7">
        <f t="shared" si="27"/>
        <v>1689.42</v>
      </c>
      <c r="L36" s="7">
        <f t="shared" si="35"/>
        <v>711.12</v>
      </c>
      <c r="M36" s="30">
        <f>K36+L36</f>
        <v>2400.54</v>
      </c>
      <c r="N36" s="31"/>
      <c r="O36" s="29">
        <v>23806.83</v>
      </c>
      <c r="P36" s="29">
        <v>71.400000000000006</v>
      </c>
      <c r="Q36" s="29">
        <v>2422.16</v>
      </c>
      <c r="R36" s="32"/>
      <c r="S36" s="33"/>
    </row>
    <row r="37" spans="1:19" ht="15" x14ac:dyDescent="0.2">
      <c r="A37" s="27" t="s">
        <v>3</v>
      </c>
      <c r="B37" s="28">
        <f t="shared" si="29"/>
        <v>1493.74</v>
      </c>
      <c r="C37" s="28">
        <f t="shared" si="29"/>
        <v>4.4800000000000004</v>
      </c>
      <c r="D37" s="28">
        <f t="shared" si="30"/>
        <v>124.85</v>
      </c>
      <c r="E37" s="28">
        <f t="shared" si="31"/>
        <v>161.62</v>
      </c>
      <c r="F37" s="28"/>
      <c r="G37" s="28">
        <f>SUM(B37:F37)</f>
        <v>1784.69</v>
      </c>
      <c r="H37" s="8">
        <f>ROUND(((3099)*1.15)/12,2)</f>
        <v>296.99</v>
      </c>
      <c r="I37" s="28"/>
      <c r="J37" s="28"/>
      <c r="K37" s="7">
        <f>ROUND(G37+H37+I37+J37-(G37-F37)*2%,2)</f>
        <v>2045.99</v>
      </c>
      <c r="L37" s="7">
        <f>ROUND((G37-F37)*40.38%+(F37+H37+I37+J37)*32.7%+(G37+H37+I37+J37)*1.61%+((B37+C37)-556.86*$M$2)*4.36%,2)</f>
        <v>900.43</v>
      </c>
      <c r="M37" s="30">
        <f>K37+L37</f>
        <v>2946.42</v>
      </c>
      <c r="N37" s="31"/>
      <c r="O37" s="29">
        <v>26890.05</v>
      </c>
      <c r="P37" s="29">
        <v>80.64</v>
      </c>
      <c r="Q37" s="29">
        <v>2909.4</v>
      </c>
      <c r="R37" s="32"/>
      <c r="S37" s="33"/>
    </row>
    <row r="39" spans="1:19" ht="29.25" customHeight="1" x14ac:dyDescent="0.2">
      <c r="B39" s="15"/>
      <c r="C39" s="15"/>
      <c r="D39" s="15"/>
      <c r="G39" s="16"/>
      <c r="H39" s="16"/>
      <c r="I39" s="16"/>
      <c r="J39" s="16"/>
      <c r="K39" s="15"/>
      <c r="M39" s="17" t="s">
        <v>38</v>
      </c>
      <c r="N39" s="17"/>
      <c r="O39" s="14"/>
      <c r="P39" s="15"/>
      <c r="Q39" s="15"/>
      <c r="R39" s="15"/>
    </row>
    <row r="40" spans="1:19" ht="67.5" x14ac:dyDescent="0.2">
      <c r="A40" s="18" t="s">
        <v>15</v>
      </c>
      <c r="B40" s="19" t="s">
        <v>7</v>
      </c>
      <c r="C40" s="19" t="s">
        <v>5</v>
      </c>
      <c r="D40" s="18" t="s">
        <v>9</v>
      </c>
      <c r="E40" s="19" t="s">
        <v>6</v>
      </c>
      <c r="F40" s="19" t="s">
        <v>10</v>
      </c>
      <c r="G40" s="18" t="s">
        <v>0</v>
      </c>
      <c r="H40" s="11" t="s">
        <v>24</v>
      </c>
      <c r="I40" s="11" t="s">
        <v>11</v>
      </c>
      <c r="J40" s="11" t="s">
        <v>42</v>
      </c>
      <c r="K40" s="19" t="s">
        <v>13</v>
      </c>
      <c r="L40" s="19" t="s">
        <v>16</v>
      </c>
      <c r="M40" s="19" t="s">
        <v>12</v>
      </c>
      <c r="N40" s="34"/>
      <c r="O40" s="22" t="s">
        <v>8</v>
      </c>
      <c r="P40" s="23" t="s">
        <v>5</v>
      </c>
      <c r="Q40" s="22" t="s">
        <v>17</v>
      </c>
      <c r="R40" s="24"/>
    </row>
    <row r="41" spans="1:19" ht="9.75" customHeight="1" x14ac:dyDescent="0.2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S41" s="26"/>
    </row>
    <row r="42" spans="1:19" ht="15" x14ac:dyDescent="0.2">
      <c r="A42" s="27" t="s">
        <v>18</v>
      </c>
      <c r="B42" s="28">
        <f>ROUND(O42/12*$M$2,2)</f>
        <v>987.53</v>
      </c>
      <c r="C42" s="28">
        <f>ROUND(P42/12*$M$2,2)</f>
        <v>4.9400000000000004</v>
      </c>
      <c r="D42" s="28">
        <f>ROUND((B42+C42)/12,2)</f>
        <v>82.71</v>
      </c>
      <c r="E42" s="28">
        <f>ROUND(Q42/12*$M$2,2)</f>
        <v>69.22</v>
      </c>
      <c r="F42" s="28">
        <f>28*$M$2</f>
        <v>18.6648</v>
      </c>
      <c r="G42" s="28">
        <f>SUM(B42:F42)</f>
        <v>1163.0648000000001</v>
      </c>
      <c r="H42" s="28"/>
      <c r="I42" s="8">
        <f>ROUND(140*$M$2,2)</f>
        <v>93.32</v>
      </c>
      <c r="J42" s="8">
        <f>ROUND(600/12,2)</f>
        <v>50</v>
      </c>
      <c r="K42" s="7">
        <f t="shared" ref="K42:K45" si="36">ROUND(G42+H42+I42+J42-(G42-F42)*2%,2)</f>
        <v>1283.5</v>
      </c>
      <c r="L42" s="7">
        <f>ROUND((G42-F42)*40.38%+(F42+I42+J42)*32.7%+(G42+H42+I42+J42)*1.61%,2)</f>
        <v>536.11</v>
      </c>
      <c r="M42" s="30">
        <f t="shared" ref="M42:M43" si="37">K42+L42</f>
        <v>1819.6100000000001</v>
      </c>
      <c r="N42" s="31"/>
      <c r="O42" s="29">
        <v>17777.3</v>
      </c>
      <c r="P42" s="29">
        <v>88.92</v>
      </c>
      <c r="Q42" s="29">
        <v>1246.1600000000001</v>
      </c>
      <c r="R42" s="32"/>
      <c r="S42" s="33"/>
    </row>
    <row r="43" spans="1:19" ht="15" x14ac:dyDescent="0.2">
      <c r="A43" s="27" t="s">
        <v>19</v>
      </c>
      <c r="B43" s="28">
        <f t="shared" ref="B43:C46" si="38">ROUND(O43/12*$M$2,2)</f>
        <v>1096.21</v>
      </c>
      <c r="C43" s="28">
        <f t="shared" si="38"/>
        <v>5.48</v>
      </c>
      <c r="D43" s="28">
        <f t="shared" ref="D43:D46" si="39">ROUND((B43+C43)/12,2)</f>
        <v>91.81</v>
      </c>
      <c r="E43" s="28">
        <f t="shared" ref="E43:E46" si="40">ROUND(Q43/12*$M$2,2)</f>
        <v>69.22</v>
      </c>
      <c r="F43" s="28">
        <f>22*$M$2</f>
        <v>14.665199999999999</v>
      </c>
      <c r="G43" s="28">
        <f t="shared" ref="G43" si="41">SUM(B43:F43)</f>
        <v>1277.3851999999999</v>
      </c>
      <c r="H43" s="28"/>
      <c r="I43" s="8">
        <f t="shared" ref="I43:I45" si="42">ROUND(140*$M$2,2)</f>
        <v>93.32</v>
      </c>
      <c r="J43" s="8">
        <f t="shared" ref="J43:J45" si="43">ROUND(600/12,2)</f>
        <v>50</v>
      </c>
      <c r="K43" s="7">
        <f t="shared" si="36"/>
        <v>1395.45</v>
      </c>
      <c r="L43" s="7">
        <f t="shared" ref="L43:L45" si="44">ROUND((G43-F43)*40.38%+(F43+I43+J43)*32.7%+(G43+H43+I43+J43)*1.61%,2)</f>
        <v>584.41999999999996</v>
      </c>
      <c r="M43" s="30">
        <f t="shared" si="37"/>
        <v>1979.87</v>
      </c>
      <c r="N43" s="31"/>
      <c r="O43" s="29">
        <v>19733.830000000002</v>
      </c>
      <c r="P43" s="29">
        <v>98.64</v>
      </c>
      <c r="Q43" s="29">
        <v>1246.1600000000001</v>
      </c>
      <c r="R43" s="32"/>
      <c r="S43" s="33"/>
    </row>
    <row r="44" spans="1:19" ht="15" x14ac:dyDescent="0.2">
      <c r="A44" s="27" t="s">
        <v>1</v>
      </c>
      <c r="B44" s="28">
        <f t="shared" si="38"/>
        <v>1130.68</v>
      </c>
      <c r="C44" s="28">
        <f t="shared" si="38"/>
        <v>5.65</v>
      </c>
      <c r="D44" s="28">
        <f t="shared" si="39"/>
        <v>94.69</v>
      </c>
      <c r="E44" s="28">
        <f t="shared" si="40"/>
        <v>94.1</v>
      </c>
      <c r="F44" s="28">
        <f>20*$M$2</f>
        <v>13.331999999999999</v>
      </c>
      <c r="G44" s="28">
        <f>SUM(B44:F44)</f>
        <v>1338.4520000000002</v>
      </c>
      <c r="H44" s="28"/>
      <c r="I44" s="8">
        <f t="shared" si="42"/>
        <v>93.32</v>
      </c>
      <c r="J44" s="8">
        <f t="shared" si="43"/>
        <v>50</v>
      </c>
      <c r="K44" s="7">
        <f t="shared" si="36"/>
        <v>1455.27</v>
      </c>
      <c r="L44" s="7">
        <f t="shared" si="44"/>
        <v>610.16999999999996</v>
      </c>
      <c r="M44" s="30">
        <f>K44+L44</f>
        <v>2065.44</v>
      </c>
      <c r="N44" s="31"/>
      <c r="O44" s="29">
        <v>20354.2</v>
      </c>
      <c r="P44" s="29">
        <v>101.76</v>
      </c>
      <c r="Q44" s="29">
        <v>1693.97</v>
      </c>
      <c r="R44" s="32"/>
      <c r="S44" s="33"/>
    </row>
    <row r="45" spans="1:19" ht="15" x14ac:dyDescent="0.2">
      <c r="A45" s="27" t="s">
        <v>2</v>
      </c>
      <c r="B45" s="28">
        <f t="shared" si="38"/>
        <v>1322.47</v>
      </c>
      <c r="C45" s="28">
        <f t="shared" si="38"/>
        <v>6.61</v>
      </c>
      <c r="D45" s="28">
        <f t="shared" si="39"/>
        <v>110.76</v>
      </c>
      <c r="E45" s="28">
        <f t="shared" si="40"/>
        <v>134.55000000000001</v>
      </c>
      <c r="F45" s="28">
        <f>9*$M$2</f>
        <v>5.9993999999999996</v>
      </c>
      <c r="G45" s="28">
        <f>SUM(B45:F45)</f>
        <v>1580.3893999999998</v>
      </c>
      <c r="H45" s="28"/>
      <c r="I45" s="8">
        <f t="shared" si="42"/>
        <v>93.32</v>
      </c>
      <c r="J45" s="8">
        <f t="shared" si="43"/>
        <v>50</v>
      </c>
      <c r="K45" s="7">
        <f t="shared" si="36"/>
        <v>1692.22</v>
      </c>
      <c r="L45" s="7">
        <f t="shared" si="44"/>
        <v>712.32</v>
      </c>
      <c r="M45" s="30">
        <f>K45+L45</f>
        <v>2404.54</v>
      </c>
      <c r="N45" s="31"/>
      <c r="O45" s="29">
        <v>23806.83</v>
      </c>
      <c r="P45" s="29">
        <v>119.04</v>
      </c>
      <c r="Q45" s="29">
        <v>2422.16</v>
      </c>
      <c r="R45" s="32"/>
      <c r="S45" s="33"/>
    </row>
    <row r="46" spans="1:19" ht="15" x14ac:dyDescent="0.2">
      <c r="A46" s="27" t="s">
        <v>3</v>
      </c>
      <c r="B46" s="28">
        <f t="shared" si="38"/>
        <v>1493.74</v>
      </c>
      <c r="C46" s="28">
        <f t="shared" si="38"/>
        <v>7.47</v>
      </c>
      <c r="D46" s="28">
        <f t="shared" si="39"/>
        <v>125.1</v>
      </c>
      <c r="E46" s="28">
        <f t="shared" si="40"/>
        <v>161.62</v>
      </c>
      <c r="F46" s="28"/>
      <c r="G46" s="28">
        <f>SUM(B46:F46)</f>
        <v>1787.9299999999998</v>
      </c>
      <c r="H46" s="8">
        <f>ROUND(((3099)*1.15)/12,2)</f>
        <v>296.99</v>
      </c>
      <c r="I46" s="28"/>
      <c r="J46" s="28"/>
      <c r="K46" s="7">
        <f>ROUND(G46+H46+I46+J46-(G46-F46)*2%,2)</f>
        <v>2049.16</v>
      </c>
      <c r="L46" s="7">
        <f>ROUND((G46-F46)*40.38%+(F46+H46+I46+J46)*32.7%+(G46+H46+I46+J46)*1.61%+((B46+C46)-556.86*$M$2)*4.36%,2)</f>
        <v>901.92</v>
      </c>
      <c r="M46" s="30">
        <f>K46+L46</f>
        <v>2951.08</v>
      </c>
      <c r="N46" s="31"/>
      <c r="O46" s="29">
        <v>26890.05</v>
      </c>
      <c r="P46" s="29">
        <v>134.4</v>
      </c>
      <c r="Q46" s="29">
        <v>2909.4</v>
      </c>
      <c r="R46" s="32"/>
      <c r="S46" s="33"/>
    </row>
    <row r="48" spans="1:19" ht="29.25" customHeight="1" x14ac:dyDescent="0.2">
      <c r="B48" s="15"/>
      <c r="C48" s="15"/>
      <c r="D48" s="15"/>
      <c r="G48" s="16"/>
      <c r="H48" s="16"/>
      <c r="I48" s="16"/>
      <c r="J48" s="16"/>
      <c r="K48" s="15"/>
      <c r="M48" s="17" t="s">
        <v>39</v>
      </c>
      <c r="N48" s="17"/>
      <c r="O48" s="14"/>
      <c r="P48" s="15"/>
      <c r="Q48" s="15"/>
      <c r="R48" s="15"/>
    </row>
    <row r="49" spans="1:19" ht="89.25" x14ac:dyDescent="0.2">
      <c r="A49" s="18" t="s">
        <v>15</v>
      </c>
      <c r="B49" s="19" t="s">
        <v>7</v>
      </c>
      <c r="C49" s="19" t="s">
        <v>5</v>
      </c>
      <c r="D49" s="18" t="s">
        <v>9</v>
      </c>
      <c r="E49" s="19" t="s">
        <v>6</v>
      </c>
      <c r="F49" s="19" t="s">
        <v>40</v>
      </c>
      <c r="G49" s="18" t="s">
        <v>0</v>
      </c>
      <c r="H49" s="11" t="s">
        <v>24</v>
      </c>
      <c r="I49" s="11" t="s">
        <v>11</v>
      </c>
      <c r="J49" s="11" t="s">
        <v>42</v>
      </c>
      <c r="K49" s="19" t="s">
        <v>13</v>
      </c>
      <c r="L49" s="19" t="s">
        <v>16</v>
      </c>
      <c r="M49" s="19" t="s">
        <v>12</v>
      </c>
      <c r="N49" s="34"/>
      <c r="O49" s="22" t="s">
        <v>8</v>
      </c>
      <c r="P49" s="23" t="s">
        <v>5</v>
      </c>
      <c r="Q49" s="22" t="s">
        <v>17</v>
      </c>
      <c r="R49" s="24"/>
    </row>
    <row r="50" spans="1:19" ht="9.75" customHeight="1" x14ac:dyDescent="0.2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S50" s="26"/>
    </row>
    <row r="51" spans="1:19" ht="15" x14ac:dyDescent="0.2">
      <c r="A51" s="27" t="s">
        <v>18</v>
      </c>
      <c r="B51" s="28">
        <f>ROUND(O51/12*$M$2,2)</f>
        <v>987.53</v>
      </c>
      <c r="C51" s="28">
        <f>ROUND(P51/12*$M$2,2)</f>
        <v>4.9400000000000004</v>
      </c>
      <c r="D51" s="28">
        <f>ROUND((B51+C51)/12,2)</f>
        <v>82.71</v>
      </c>
      <c r="E51" s="28">
        <f>ROUND(Q51/12*$M$2,2)</f>
        <v>69.22</v>
      </c>
      <c r="F51" s="28">
        <f>(28+22.22)*$M$2</f>
        <v>33.476651999999994</v>
      </c>
      <c r="G51" s="28">
        <f>SUM(B51:F51)</f>
        <v>1177.8766520000001</v>
      </c>
      <c r="H51" s="28"/>
      <c r="I51" s="8">
        <f>ROUND(140*$M$2,2)</f>
        <v>93.32</v>
      </c>
      <c r="J51" s="8">
        <f>ROUND(600/12,2)</f>
        <v>50</v>
      </c>
      <c r="K51" s="7">
        <f t="shared" ref="K51:K54" si="45">ROUND(G51+H51+I51+J51-(G51-F51)*2%,2)</f>
        <v>1298.31</v>
      </c>
      <c r="L51" s="7">
        <f>ROUND((G51-F51)*40.38%+(F51+I51+J51)*32.7%+(G51+H51+I51+J51)*1.61%,2)</f>
        <v>541.19000000000005</v>
      </c>
      <c r="M51" s="30">
        <f t="shared" ref="M51:M52" si="46">K51+L51</f>
        <v>1839.5</v>
      </c>
      <c r="N51" s="31"/>
      <c r="O51" s="29">
        <v>17777.3</v>
      </c>
      <c r="P51" s="29">
        <v>88.92</v>
      </c>
      <c r="Q51" s="29">
        <v>1246.1600000000001</v>
      </c>
      <c r="R51" s="32"/>
      <c r="S51" s="33"/>
    </row>
    <row r="52" spans="1:19" ht="15" x14ac:dyDescent="0.2">
      <c r="A52" s="27" t="s">
        <v>19</v>
      </c>
      <c r="B52" s="28">
        <f t="shared" ref="B52:C55" si="47">ROUND(O52/12*$M$2,2)</f>
        <v>1096.21</v>
      </c>
      <c r="C52" s="28">
        <f t="shared" si="47"/>
        <v>5.48</v>
      </c>
      <c r="D52" s="28">
        <f t="shared" ref="D52:D55" si="48">ROUND((B52+C52)/12,2)</f>
        <v>91.81</v>
      </c>
      <c r="E52" s="28">
        <f t="shared" ref="E52:E55" si="49">ROUND(Q52/12*$M$2,2)</f>
        <v>69.22</v>
      </c>
      <c r="F52" s="28">
        <f>(22+24.67)*$M$2</f>
        <v>31.110222</v>
      </c>
      <c r="G52" s="28">
        <f t="shared" ref="G52" si="50">SUM(B52:F52)</f>
        <v>1293.830222</v>
      </c>
      <c r="H52" s="28"/>
      <c r="I52" s="8">
        <f t="shared" ref="I52:I54" si="51">ROUND(140*$M$2,2)</f>
        <v>93.32</v>
      </c>
      <c r="J52" s="8">
        <f t="shared" ref="J52:J54" si="52">ROUND(600/12,2)</f>
        <v>50</v>
      </c>
      <c r="K52" s="7">
        <f t="shared" si="45"/>
        <v>1411.9</v>
      </c>
      <c r="L52" s="7">
        <f t="shared" ref="L52:L54" si="53">ROUND((G52-F52)*40.38%+(F52+I52+J52)*32.7%+(G52+H52+I52+J52)*1.61%,2)</f>
        <v>590.05999999999995</v>
      </c>
      <c r="M52" s="30">
        <f t="shared" si="46"/>
        <v>2001.96</v>
      </c>
      <c r="N52" s="31"/>
      <c r="O52" s="29">
        <v>19733.830000000002</v>
      </c>
      <c r="P52" s="29">
        <v>98.64</v>
      </c>
      <c r="Q52" s="29">
        <v>1246.1600000000001</v>
      </c>
      <c r="R52" s="32"/>
      <c r="S52" s="33"/>
    </row>
    <row r="53" spans="1:19" ht="15" x14ac:dyDescent="0.2">
      <c r="A53" s="27" t="s">
        <v>1</v>
      </c>
      <c r="B53" s="28">
        <f t="shared" si="47"/>
        <v>1130.68</v>
      </c>
      <c r="C53" s="28">
        <f t="shared" si="47"/>
        <v>5.65</v>
      </c>
      <c r="D53" s="28">
        <f t="shared" si="48"/>
        <v>94.69</v>
      </c>
      <c r="E53" s="28">
        <f t="shared" si="49"/>
        <v>94.1</v>
      </c>
      <c r="F53" s="28">
        <f>(20+25.44)*$M$2</f>
        <v>30.290303999999995</v>
      </c>
      <c r="G53" s="28">
        <f>SUM(B53:F53)</f>
        <v>1355.4103040000002</v>
      </c>
      <c r="H53" s="28"/>
      <c r="I53" s="8">
        <f t="shared" si="51"/>
        <v>93.32</v>
      </c>
      <c r="J53" s="8">
        <f t="shared" si="52"/>
        <v>50</v>
      </c>
      <c r="K53" s="7">
        <f t="shared" si="45"/>
        <v>1472.23</v>
      </c>
      <c r="L53" s="7">
        <f t="shared" si="53"/>
        <v>615.98</v>
      </c>
      <c r="M53" s="30">
        <f>K53+L53</f>
        <v>2088.21</v>
      </c>
      <c r="N53" s="31"/>
      <c r="O53" s="29">
        <v>20354.2</v>
      </c>
      <c r="P53" s="29">
        <v>101.76</v>
      </c>
      <c r="Q53" s="29">
        <v>1693.97</v>
      </c>
      <c r="R53" s="32"/>
      <c r="S53" s="33"/>
    </row>
    <row r="54" spans="1:19" ht="15" x14ac:dyDescent="0.2">
      <c r="A54" s="27" t="s">
        <v>2</v>
      </c>
      <c r="B54" s="28">
        <f t="shared" si="47"/>
        <v>1322.47</v>
      </c>
      <c r="C54" s="28">
        <f t="shared" si="47"/>
        <v>6.61</v>
      </c>
      <c r="D54" s="28">
        <f t="shared" si="48"/>
        <v>110.76</v>
      </c>
      <c r="E54" s="28">
        <f t="shared" si="49"/>
        <v>134.55000000000001</v>
      </c>
      <c r="F54" s="28">
        <f>(9+29.76)*$M$2</f>
        <v>25.837416000000001</v>
      </c>
      <c r="G54" s="28">
        <f>SUM(B54:F54)</f>
        <v>1600.2274159999999</v>
      </c>
      <c r="H54" s="28"/>
      <c r="I54" s="8">
        <f t="shared" si="51"/>
        <v>93.32</v>
      </c>
      <c r="J54" s="8">
        <f t="shared" si="52"/>
        <v>50</v>
      </c>
      <c r="K54" s="7">
        <f t="shared" si="45"/>
        <v>1712.06</v>
      </c>
      <c r="L54" s="7">
        <f t="shared" si="53"/>
        <v>719.12</v>
      </c>
      <c r="M54" s="30">
        <f>K54+L54</f>
        <v>2431.1799999999998</v>
      </c>
      <c r="N54" s="31"/>
      <c r="O54" s="29">
        <v>23806.83</v>
      </c>
      <c r="P54" s="29">
        <v>119.04</v>
      </c>
      <c r="Q54" s="29">
        <v>2422.16</v>
      </c>
      <c r="R54" s="32"/>
      <c r="S54" s="33"/>
    </row>
    <row r="55" spans="1:19" ht="15" x14ac:dyDescent="0.2">
      <c r="A55" s="27" t="s">
        <v>3</v>
      </c>
      <c r="B55" s="28">
        <f t="shared" si="47"/>
        <v>1493.74</v>
      </c>
      <c r="C55" s="28">
        <f t="shared" si="47"/>
        <v>7.47</v>
      </c>
      <c r="D55" s="28">
        <f t="shared" si="48"/>
        <v>125.1</v>
      </c>
      <c r="E55" s="28">
        <f t="shared" si="49"/>
        <v>161.62</v>
      </c>
      <c r="F55" s="38">
        <f>33.61*$M$2</f>
        <v>22.404425999999997</v>
      </c>
      <c r="G55" s="28">
        <f>SUM(B55:F55)</f>
        <v>1810.3344259999999</v>
      </c>
      <c r="H55" s="8">
        <f>ROUND(((3099)*1.15)/12,2)</f>
        <v>296.99</v>
      </c>
      <c r="I55" s="28"/>
      <c r="J55" s="28"/>
      <c r="K55" s="7">
        <f>ROUND(G55+H55+I55+J55-(G55-F55)*2%,2)</f>
        <v>2071.5700000000002</v>
      </c>
      <c r="L55" s="7">
        <f>ROUND((G55-F55)*40.38%+(F55+H55+I55+J55)*32.7%+(G55+H55+I55+J55)*1.61%+((B55+C55)-556.86*$M$2)*4.36%,2)</f>
        <v>909.6</v>
      </c>
      <c r="M55" s="30">
        <f>K55+L55</f>
        <v>2981.17</v>
      </c>
      <c r="N55" s="31"/>
      <c r="O55" s="29">
        <v>26890.05</v>
      </c>
      <c r="P55" s="29">
        <v>134.4</v>
      </c>
      <c r="Q55" s="29">
        <v>2909.4</v>
      </c>
      <c r="R55" s="32"/>
      <c r="S55" s="33"/>
    </row>
    <row r="57" spans="1:19" ht="29.25" customHeight="1" x14ac:dyDescent="0.2">
      <c r="B57" s="15"/>
      <c r="C57" s="15"/>
      <c r="D57" s="15"/>
      <c r="G57" s="16"/>
      <c r="H57" s="16"/>
      <c r="I57" s="16"/>
      <c r="J57" s="16"/>
      <c r="K57" s="15"/>
      <c r="M57" s="17" t="s">
        <v>23</v>
      </c>
      <c r="N57" s="17"/>
      <c r="O57" s="14"/>
      <c r="P57" s="15"/>
      <c r="Q57" s="15"/>
      <c r="R57" s="15"/>
    </row>
    <row r="58" spans="1:19" ht="67.5" x14ac:dyDescent="0.2">
      <c r="A58" s="18" t="s">
        <v>15</v>
      </c>
      <c r="B58" s="19" t="s">
        <v>7</v>
      </c>
      <c r="C58" s="19" t="s">
        <v>5</v>
      </c>
      <c r="D58" s="18" t="s">
        <v>9</v>
      </c>
      <c r="E58" s="19" t="s">
        <v>6</v>
      </c>
      <c r="F58" s="19" t="s">
        <v>41</v>
      </c>
      <c r="G58" s="18" t="s">
        <v>0</v>
      </c>
      <c r="H58" s="11" t="s">
        <v>24</v>
      </c>
      <c r="I58" s="11" t="s">
        <v>11</v>
      </c>
      <c r="J58" s="11" t="s">
        <v>42</v>
      </c>
      <c r="K58" s="19" t="s">
        <v>13</v>
      </c>
      <c r="L58" s="19" t="s">
        <v>16</v>
      </c>
      <c r="M58" s="19" t="s">
        <v>12</v>
      </c>
      <c r="N58" s="34"/>
      <c r="O58" s="22" t="s">
        <v>8</v>
      </c>
      <c r="P58" s="23" t="s">
        <v>5</v>
      </c>
      <c r="Q58" s="22" t="s">
        <v>17</v>
      </c>
      <c r="R58" s="24"/>
    </row>
    <row r="59" spans="1:19" ht="9.75" customHeight="1" x14ac:dyDescent="0.2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S59" s="26"/>
    </row>
    <row r="60" spans="1:19" ht="15" x14ac:dyDescent="0.2">
      <c r="A60" s="27" t="s">
        <v>18</v>
      </c>
      <c r="B60" s="28">
        <f>ROUND(O60/12*$M$2,2)</f>
        <v>1004.05</v>
      </c>
      <c r="C60" s="28">
        <f>ROUND(P60/12*$M$2,2)</f>
        <v>5.0199999999999996</v>
      </c>
      <c r="D60" s="28">
        <f>ROUND((B60+C60)/12,2)</f>
        <v>84.09</v>
      </c>
      <c r="E60" s="28">
        <f>ROUND(Q60/12*$M$2,2)</f>
        <v>69.22</v>
      </c>
      <c r="F60" s="38">
        <f>22.59*$M$2</f>
        <v>15.058494</v>
      </c>
      <c r="G60" s="28">
        <f>SUM(B60:F60)</f>
        <v>1177.438494</v>
      </c>
      <c r="H60" s="28"/>
      <c r="I60" s="8">
        <f>ROUND(140*$M$2,2)</f>
        <v>93.32</v>
      </c>
      <c r="J60" s="8">
        <f>ROUND(600/12,2)</f>
        <v>50</v>
      </c>
      <c r="K60" s="7">
        <f t="shared" ref="K60:K63" si="54">ROUND(G60+H60+I60+J60-(G60-F60)*2%,2)</f>
        <v>1297.51</v>
      </c>
      <c r="L60" s="7">
        <f>ROUND((G60-F60)*40.38%+(F60+I60+J60)*32.7%+(G60+H60+I60+J60)*1.61%,2)</f>
        <v>542.41999999999996</v>
      </c>
      <c r="M60" s="30">
        <f>K60+L60</f>
        <v>1839.9299999999998</v>
      </c>
      <c r="N60" s="31"/>
      <c r="O60" s="29">
        <v>18074.78</v>
      </c>
      <c r="P60" s="29">
        <v>90.36</v>
      </c>
      <c r="Q60" s="29">
        <v>1246.1600000000001</v>
      </c>
      <c r="R60" s="32"/>
      <c r="S60" s="33"/>
    </row>
    <row r="61" spans="1:19" ht="15" x14ac:dyDescent="0.2">
      <c r="A61" s="27" t="s">
        <v>19</v>
      </c>
      <c r="B61" s="28">
        <f t="shared" ref="B61:C64" si="55">ROUND(O61/12*$M$2,2)</f>
        <v>1109.19</v>
      </c>
      <c r="C61" s="28">
        <f t="shared" si="55"/>
        <v>5.55</v>
      </c>
      <c r="D61" s="28">
        <f t="shared" ref="D61:D64" si="56">ROUND((B61+C61)/12,2)</f>
        <v>92.9</v>
      </c>
      <c r="E61" s="28">
        <f t="shared" ref="E61:E64" si="57">ROUND(Q61/12*$M$2,2)</f>
        <v>69.22</v>
      </c>
      <c r="F61" s="38">
        <f>24.96*$M$2</f>
        <v>16.638335999999999</v>
      </c>
      <c r="G61" s="28">
        <f t="shared" ref="G61" si="58">SUM(B61:F61)</f>
        <v>1293.4983360000001</v>
      </c>
      <c r="H61" s="28"/>
      <c r="I61" s="8">
        <f t="shared" ref="I61:I63" si="59">ROUND(140*$M$2,2)</f>
        <v>93.32</v>
      </c>
      <c r="J61" s="8">
        <f t="shared" ref="J61:J63" si="60">ROUND(600/12,2)</f>
        <v>50</v>
      </c>
      <c r="K61" s="7">
        <f t="shared" si="54"/>
        <v>1411.28</v>
      </c>
      <c r="L61" s="7">
        <f t="shared" ref="L61:L63" si="61">ROUND((G61-F61)*40.38%+(F61+I61+J61)*32.7%+(G61+H61+I61+J61)*1.61%,2)</f>
        <v>591.04</v>
      </c>
      <c r="M61" s="30">
        <f t="shared" ref="M61" si="62">K61+L61</f>
        <v>2002.32</v>
      </c>
      <c r="N61" s="31"/>
      <c r="O61" s="29">
        <v>19967.47</v>
      </c>
      <c r="P61" s="29">
        <v>99.84</v>
      </c>
      <c r="Q61" s="29">
        <v>1246.1600000000001</v>
      </c>
      <c r="R61" s="32"/>
      <c r="S61" s="33"/>
    </row>
    <row r="62" spans="1:19" ht="15" x14ac:dyDescent="0.2">
      <c r="A62" s="27" t="s">
        <v>1</v>
      </c>
      <c r="B62" s="28">
        <f t="shared" si="55"/>
        <v>1142.47</v>
      </c>
      <c r="C62" s="28">
        <f t="shared" si="55"/>
        <v>5.71</v>
      </c>
      <c r="D62" s="28">
        <f t="shared" si="56"/>
        <v>95.68</v>
      </c>
      <c r="E62" s="28">
        <f t="shared" si="57"/>
        <v>94.1</v>
      </c>
      <c r="F62" s="38">
        <f>25.71*$M$2</f>
        <v>17.138286000000001</v>
      </c>
      <c r="G62" s="28">
        <f>SUM(B62:F62)</f>
        <v>1355.0982860000001</v>
      </c>
      <c r="H62" s="28"/>
      <c r="I62" s="8">
        <f t="shared" si="59"/>
        <v>93.32</v>
      </c>
      <c r="J62" s="8">
        <f t="shared" si="60"/>
        <v>50</v>
      </c>
      <c r="K62" s="7">
        <f t="shared" si="54"/>
        <v>1471.66</v>
      </c>
      <c r="L62" s="7">
        <f t="shared" si="61"/>
        <v>616.86</v>
      </c>
      <c r="M62" s="30">
        <f>K62+L62</f>
        <v>2088.52</v>
      </c>
      <c r="N62" s="31"/>
      <c r="O62" s="29">
        <v>20566.599999999999</v>
      </c>
      <c r="P62" s="29">
        <v>102.84</v>
      </c>
      <c r="Q62" s="29">
        <v>1693.97</v>
      </c>
      <c r="R62" s="32"/>
      <c r="S62" s="33"/>
    </row>
    <row r="63" spans="1:19" ht="15" x14ac:dyDescent="0.2">
      <c r="A63" s="27" t="s">
        <v>2</v>
      </c>
      <c r="B63" s="28">
        <f t="shared" si="55"/>
        <v>1327.78</v>
      </c>
      <c r="C63" s="28">
        <f t="shared" si="55"/>
        <v>6.64</v>
      </c>
      <c r="D63" s="28">
        <f t="shared" si="56"/>
        <v>111.2</v>
      </c>
      <c r="E63" s="28">
        <f t="shared" si="57"/>
        <v>134.55000000000001</v>
      </c>
      <c r="F63" s="38">
        <f>29.88*$M$2</f>
        <v>19.918007999999997</v>
      </c>
      <c r="G63" s="28">
        <f>SUM(B63:F63)</f>
        <v>1600.0880080000002</v>
      </c>
      <c r="H63" s="28"/>
      <c r="I63" s="8">
        <f t="shared" si="59"/>
        <v>93.32</v>
      </c>
      <c r="J63" s="8">
        <f t="shared" si="60"/>
        <v>50</v>
      </c>
      <c r="K63" s="7">
        <f t="shared" si="54"/>
        <v>1711.8</v>
      </c>
      <c r="L63" s="7">
        <f t="shared" si="61"/>
        <v>719.52</v>
      </c>
      <c r="M63" s="30">
        <f>K63+L63</f>
        <v>2431.3199999999997</v>
      </c>
      <c r="N63" s="31"/>
      <c r="O63" s="29">
        <v>23902.47</v>
      </c>
      <c r="P63" s="29">
        <v>119.52</v>
      </c>
      <c r="Q63" s="29">
        <v>2422.16</v>
      </c>
      <c r="R63" s="32"/>
      <c r="S63" s="33"/>
    </row>
    <row r="64" spans="1:19" ht="15" x14ac:dyDescent="0.2">
      <c r="A64" s="27" t="s">
        <v>3</v>
      </c>
      <c r="B64" s="28">
        <f t="shared" si="55"/>
        <v>1493.74</v>
      </c>
      <c r="C64" s="28">
        <f t="shared" si="55"/>
        <v>7.47</v>
      </c>
      <c r="D64" s="28">
        <f t="shared" si="56"/>
        <v>125.1</v>
      </c>
      <c r="E64" s="28">
        <f t="shared" si="57"/>
        <v>161.62</v>
      </c>
      <c r="F64" s="38">
        <f>33.61*$M$2</f>
        <v>22.404425999999997</v>
      </c>
      <c r="G64" s="28">
        <f>SUM(B64:F64)</f>
        <v>1810.3344259999999</v>
      </c>
      <c r="H64" s="8">
        <f>ROUND(((3099)*1.15)/12,2)</f>
        <v>296.99</v>
      </c>
      <c r="I64" s="28"/>
      <c r="J64" s="8"/>
      <c r="K64" s="7">
        <f>ROUND(G64+H64+I64+J64-(G64-F64)*2%,2)</f>
        <v>2071.5700000000002</v>
      </c>
      <c r="L64" s="7">
        <f>ROUND((G64-F64)*40.38%+(F64+H64+I64+J64)*32.7%+(G64+H64+I64+J64)*1.61%+((B64+C64)-556.86*$M$2)*4.36%,2)</f>
        <v>909.6</v>
      </c>
      <c r="M64" s="30">
        <f>K64+L64</f>
        <v>2981.17</v>
      </c>
      <c r="N64" s="31"/>
      <c r="O64" s="29">
        <v>26890.05</v>
      </c>
      <c r="P64" s="29">
        <v>134.4</v>
      </c>
      <c r="Q64" s="29">
        <v>2909.4</v>
      </c>
      <c r="R64" s="32"/>
      <c r="S64" s="33"/>
    </row>
    <row r="66" spans="1:19" ht="15" x14ac:dyDescent="0.2">
      <c r="A66" s="1" t="s">
        <v>25</v>
      </c>
      <c r="B66" s="1" t="s">
        <v>26</v>
      </c>
      <c r="C66" s="1"/>
      <c r="D66" s="37"/>
      <c r="E66" s="1"/>
      <c r="F66" s="1"/>
      <c r="G66" s="1"/>
      <c r="P66" s="35"/>
      <c r="Q66" s="35"/>
      <c r="R66" s="36"/>
      <c r="S66" s="33"/>
    </row>
    <row r="67" spans="1:19" x14ac:dyDescent="0.2">
      <c r="A67" s="1" t="s">
        <v>27</v>
      </c>
      <c r="B67" s="1"/>
      <c r="C67" s="1"/>
      <c r="D67" s="1"/>
      <c r="E67" s="1"/>
      <c r="F67" s="1" t="s">
        <v>28</v>
      </c>
      <c r="G67" s="1"/>
    </row>
    <row r="68" spans="1:19" x14ac:dyDescent="0.2">
      <c r="A68" s="1" t="s">
        <v>29</v>
      </c>
      <c r="B68" s="1"/>
      <c r="C68" s="1"/>
      <c r="D68" s="1"/>
      <c r="E68" s="1"/>
      <c r="F68" s="1" t="s">
        <v>30</v>
      </c>
      <c r="G68" s="1"/>
    </row>
    <row r="69" spans="1:19" x14ac:dyDescent="0.2">
      <c r="A69" s="1" t="s">
        <v>31</v>
      </c>
      <c r="B69" s="1"/>
      <c r="C69" s="1"/>
      <c r="D69" s="1"/>
      <c r="E69" s="1"/>
      <c r="F69" s="1" t="s">
        <v>32</v>
      </c>
      <c r="G69" s="1"/>
    </row>
    <row r="70" spans="1:19" x14ac:dyDescent="0.2">
      <c r="A70" s="1" t="s">
        <v>33</v>
      </c>
      <c r="B70" s="1"/>
      <c r="C70" s="1"/>
      <c r="D70" s="1"/>
      <c r="E70" s="1"/>
      <c r="F70" s="1" t="s">
        <v>34</v>
      </c>
      <c r="G70" s="1"/>
    </row>
    <row r="71" spans="1:19" x14ac:dyDescent="0.2">
      <c r="A71" s="1" t="s">
        <v>35</v>
      </c>
      <c r="B71" s="1"/>
      <c r="C71" s="1"/>
      <c r="D71" s="1"/>
      <c r="E71" s="1"/>
      <c r="F71" s="1" t="s">
        <v>36</v>
      </c>
      <c r="G71" s="1"/>
    </row>
  </sheetData>
  <printOptions horizontalCentered="1"/>
  <pageMargins left="0" right="0" top="0.98425196850393704" bottom="0.98425196850393704" header="0.51181102362204722" footer="0.51181102362204722"/>
  <pageSetup paperSize="9" scale="31" orientation="landscape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FBC2-EDC6-4871-BF87-83CB96ECE481}">
  <sheetPr>
    <pageSetUpPr fitToPage="1"/>
  </sheetPr>
  <dimension ref="A1:S71"/>
  <sheetViews>
    <sheetView view="pageBreakPreview" zoomScaleSheetLayoutView="100" workbookViewId="0"/>
  </sheetViews>
  <sheetFormatPr defaultColWidth="12.28515625" defaultRowHeight="12.75" x14ac:dyDescent="0.2"/>
  <cols>
    <col min="1" max="1" width="6.140625" style="6" customWidth="1"/>
    <col min="2" max="2" width="13.7109375" style="6" customWidth="1"/>
    <col min="3" max="4" width="9.7109375" style="6" bestFit="1" customWidth="1"/>
    <col min="5" max="5" width="14.28515625" style="6" customWidth="1"/>
    <col min="6" max="6" width="14.5703125" style="6" customWidth="1"/>
    <col min="7" max="9" width="14.85546875" style="6" customWidth="1"/>
    <col min="10" max="10" width="16" style="6" customWidth="1"/>
    <col min="11" max="11" width="11.28515625" style="6" bestFit="1" customWidth="1"/>
    <col min="12" max="12" width="12.28515625" style="6" customWidth="1"/>
    <col min="13" max="13" width="14.42578125" style="6" customWidth="1"/>
    <col min="14" max="14" width="13.28515625" style="6" customWidth="1"/>
    <col min="15" max="15" width="13.85546875" style="6" customWidth="1"/>
    <col min="16" max="16" width="9.42578125" style="6" bestFit="1" customWidth="1"/>
    <col min="17" max="17" width="11.28515625" style="6" bestFit="1" customWidth="1"/>
    <col min="18" max="18" width="16.42578125" style="6" bestFit="1" customWidth="1"/>
    <col min="19" max="16384" width="12.28515625" style="6"/>
  </cols>
  <sheetData>
    <row r="1" spans="1:19" s="1" customFormat="1" ht="14.25" x14ac:dyDescent="0.2">
      <c r="A1" s="12" t="s">
        <v>37</v>
      </c>
      <c r="B1" s="12"/>
      <c r="C1" s="12"/>
      <c r="D1" s="12"/>
      <c r="E1" s="12"/>
      <c r="F1" s="12"/>
      <c r="G1" s="12"/>
      <c r="H1" s="12"/>
      <c r="K1" s="4"/>
      <c r="L1" s="2"/>
    </row>
    <row r="2" spans="1:19" s="1" customFormat="1" ht="14.25" x14ac:dyDescent="0.2">
      <c r="A2" s="5"/>
      <c r="B2" s="12" t="s">
        <v>4</v>
      </c>
      <c r="C2" s="12"/>
      <c r="D2" s="12"/>
      <c r="E2" s="12"/>
      <c r="F2" s="12"/>
      <c r="G2" s="12"/>
      <c r="H2" s="12"/>
      <c r="I2" s="12"/>
      <c r="J2" s="12"/>
      <c r="K2" s="10"/>
      <c r="M2" s="10">
        <v>0.5</v>
      </c>
      <c r="N2" s="2"/>
      <c r="O2" s="2"/>
      <c r="P2" s="3"/>
    </row>
    <row r="3" spans="1:19" ht="29.25" customHeight="1" x14ac:dyDescent="0.2">
      <c r="B3" s="15"/>
      <c r="C3" s="15"/>
      <c r="D3" s="15"/>
      <c r="F3" s="16"/>
      <c r="G3" s="15"/>
      <c r="H3" s="15"/>
      <c r="I3" s="15"/>
      <c r="J3" s="15"/>
      <c r="L3" s="15"/>
      <c r="M3" s="17" t="s">
        <v>14</v>
      </c>
      <c r="N3" s="14"/>
      <c r="O3" s="15"/>
      <c r="P3" s="15"/>
      <c r="Q3" s="15"/>
    </row>
    <row r="4" spans="1:19" ht="67.5" x14ac:dyDescent="0.2">
      <c r="A4" s="18" t="s">
        <v>15</v>
      </c>
      <c r="B4" s="19" t="s">
        <v>7</v>
      </c>
      <c r="C4" s="19" t="s">
        <v>5</v>
      </c>
      <c r="D4" s="18" t="s">
        <v>9</v>
      </c>
      <c r="E4" s="19" t="s">
        <v>6</v>
      </c>
      <c r="F4" s="20" t="s">
        <v>10</v>
      </c>
      <c r="G4" s="18" t="s">
        <v>0</v>
      </c>
      <c r="H4" s="11" t="s">
        <v>24</v>
      </c>
      <c r="I4" s="11" t="s">
        <v>11</v>
      </c>
      <c r="J4" s="11" t="s">
        <v>42</v>
      </c>
      <c r="K4" s="19" t="s">
        <v>13</v>
      </c>
      <c r="L4" s="19" t="s">
        <v>16</v>
      </c>
      <c r="M4" s="19" t="s">
        <v>12</v>
      </c>
      <c r="N4" s="21"/>
      <c r="O4" s="22" t="s">
        <v>8</v>
      </c>
      <c r="P4" s="23" t="s">
        <v>5</v>
      </c>
      <c r="Q4" s="22" t="s">
        <v>17</v>
      </c>
      <c r="R4" s="24"/>
    </row>
    <row r="5" spans="1:19" ht="9.75" customHeight="1" x14ac:dyDescent="0.2">
      <c r="B5" s="13"/>
      <c r="C5" s="13"/>
      <c r="D5" s="13"/>
      <c r="E5" s="13"/>
      <c r="F5" s="25"/>
      <c r="G5" s="13"/>
      <c r="H5" s="13"/>
      <c r="I5" s="13"/>
      <c r="J5" s="13"/>
      <c r="K5" s="13"/>
      <c r="L5" s="13"/>
      <c r="M5" s="13"/>
      <c r="N5" s="13"/>
      <c r="S5" s="26"/>
    </row>
    <row r="6" spans="1:19" ht="15" x14ac:dyDescent="0.2">
      <c r="A6" s="27" t="s">
        <v>18</v>
      </c>
      <c r="B6" s="28">
        <f>ROUND(O6/12*$M$2,2)</f>
        <v>715.32</v>
      </c>
      <c r="C6" s="28">
        <f>ROUND(P6/12*$M$2,2)</f>
        <v>0</v>
      </c>
      <c r="D6" s="28">
        <f>ROUND((B6+C6)/12,2)</f>
        <v>59.61</v>
      </c>
      <c r="E6" s="28">
        <f>ROUND(Q6/12*$M$2,2)</f>
        <v>50.38</v>
      </c>
      <c r="F6" s="28">
        <f>28*$M$2</f>
        <v>14</v>
      </c>
      <c r="G6" s="28">
        <f>SUM(B6:F6)</f>
        <v>839.31000000000006</v>
      </c>
      <c r="H6" s="28"/>
      <c r="I6" s="8">
        <f>ROUND(140*$M$2,2)</f>
        <v>70</v>
      </c>
      <c r="J6" s="8">
        <f>ROUND(600/12,2)</f>
        <v>50</v>
      </c>
      <c r="K6" s="7">
        <f t="shared" ref="K6:K9" si="0">ROUND(G6+H6+I6+J6-(G6-F6)*2%,2)</f>
        <v>942.8</v>
      </c>
      <c r="L6" s="7">
        <f>ROUND((G6-F6)*40.38%+(F6+I6+J6)*32.7%+(G6+H6+I6+J6)*1.61%,2)</f>
        <v>392.52</v>
      </c>
      <c r="M6" s="30">
        <f>K6+L6</f>
        <v>1335.32</v>
      </c>
      <c r="N6" s="31"/>
      <c r="O6" s="29">
        <v>17167.7</v>
      </c>
      <c r="P6" s="29"/>
      <c r="Q6" s="29">
        <v>1209.06</v>
      </c>
      <c r="R6" s="32"/>
      <c r="S6" s="33"/>
    </row>
    <row r="7" spans="1:19" ht="15" x14ac:dyDescent="0.2">
      <c r="A7" s="27" t="s">
        <v>19</v>
      </c>
      <c r="B7" s="28">
        <f t="shared" ref="B7:C10" si="1">ROUND(O7/12*$M$2,2)</f>
        <v>796.84</v>
      </c>
      <c r="C7" s="28">
        <f t="shared" si="1"/>
        <v>0</v>
      </c>
      <c r="D7" s="28">
        <f t="shared" ref="D7:D10" si="2">ROUND((B7+C7)/12,2)</f>
        <v>66.400000000000006</v>
      </c>
      <c r="E7" s="28">
        <f t="shared" ref="E7:E10" si="3">ROUND(Q7/12*$M$2,2)</f>
        <v>50.38</v>
      </c>
      <c r="F7" s="28">
        <f>22*$M$2</f>
        <v>11</v>
      </c>
      <c r="G7" s="28">
        <f t="shared" ref="G7:G10" si="4">SUM(B7:F7)</f>
        <v>924.62</v>
      </c>
      <c r="H7" s="28"/>
      <c r="I7" s="8">
        <f t="shared" ref="I7:I9" si="5">ROUND(140*$M$2,2)</f>
        <v>70</v>
      </c>
      <c r="J7" s="8">
        <f t="shared" ref="J7:J9" si="6">ROUND(600/12,2)</f>
        <v>50</v>
      </c>
      <c r="K7" s="7">
        <f t="shared" si="0"/>
        <v>1026.3499999999999</v>
      </c>
      <c r="L7" s="7">
        <f t="shared" ref="L7:L9" si="7">ROUND((G7-F7)*40.38%+(F7+I7+J7)*32.7%+(G7+H7+I7+J7)*1.61%,2)</f>
        <v>428.58</v>
      </c>
      <c r="M7" s="30">
        <f t="shared" ref="M7" si="8">K7+L7</f>
        <v>1454.9299999999998</v>
      </c>
      <c r="N7" s="31"/>
      <c r="O7" s="29">
        <v>19124.23</v>
      </c>
      <c r="P7" s="29"/>
      <c r="Q7" s="29">
        <v>1209.06</v>
      </c>
      <c r="R7" s="32"/>
      <c r="S7" s="33"/>
    </row>
    <row r="8" spans="1:19" ht="15" x14ac:dyDescent="0.2">
      <c r="A8" s="27" t="s">
        <v>1</v>
      </c>
      <c r="B8" s="28">
        <f t="shared" si="1"/>
        <v>821.09</v>
      </c>
      <c r="C8" s="28">
        <f t="shared" si="1"/>
        <v>0</v>
      </c>
      <c r="D8" s="28">
        <f t="shared" si="2"/>
        <v>68.42</v>
      </c>
      <c r="E8" s="28">
        <f t="shared" si="3"/>
        <v>68.48</v>
      </c>
      <c r="F8" s="28">
        <f>20*$M$2</f>
        <v>10</v>
      </c>
      <c r="G8" s="28">
        <f t="shared" si="4"/>
        <v>967.99</v>
      </c>
      <c r="H8" s="9"/>
      <c r="I8" s="8">
        <f t="shared" si="5"/>
        <v>70</v>
      </c>
      <c r="J8" s="8">
        <f t="shared" si="6"/>
        <v>50</v>
      </c>
      <c r="K8" s="7">
        <f t="shared" si="0"/>
        <v>1068.83</v>
      </c>
      <c r="L8" s="7">
        <f t="shared" si="7"/>
        <v>446.86</v>
      </c>
      <c r="M8" s="30">
        <f>K8+L8</f>
        <v>1515.69</v>
      </c>
      <c r="N8" s="31"/>
      <c r="O8" s="29">
        <v>19706.2</v>
      </c>
      <c r="P8" s="29"/>
      <c r="Q8" s="29">
        <v>1643.57</v>
      </c>
      <c r="R8" s="32"/>
      <c r="S8" s="33"/>
    </row>
    <row r="9" spans="1:19" ht="15" x14ac:dyDescent="0.2">
      <c r="A9" s="27" t="s">
        <v>2</v>
      </c>
      <c r="B9" s="28">
        <f t="shared" si="1"/>
        <v>960.65</v>
      </c>
      <c r="C9" s="28">
        <f t="shared" si="1"/>
        <v>0</v>
      </c>
      <c r="D9" s="28">
        <f t="shared" si="2"/>
        <v>80.05</v>
      </c>
      <c r="E9" s="28">
        <f t="shared" si="3"/>
        <v>97.92</v>
      </c>
      <c r="F9" s="28">
        <f>9*$M$2</f>
        <v>4.5</v>
      </c>
      <c r="G9" s="28">
        <f t="shared" si="4"/>
        <v>1143.1200000000001</v>
      </c>
      <c r="H9" s="9"/>
      <c r="I9" s="8">
        <f t="shared" si="5"/>
        <v>70</v>
      </c>
      <c r="J9" s="8">
        <f t="shared" si="6"/>
        <v>50</v>
      </c>
      <c r="K9" s="7">
        <f t="shared" si="0"/>
        <v>1240.3499999999999</v>
      </c>
      <c r="L9" s="7">
        <f t="shared" si="7"/>
        <v>520.82000000000005</v>
      </c>
      <c r="M9" s="30">
        <f>K9+L9</f>
        <v>1761.17</v>
      </c>
      <c r="N9" s="31"/>
      <c r="O9" s="29">
        <v>23055.63</v>
      </c>
      <c r="P9" s="29"/>
      <c r="Q9" s="29">
        <v>2350.06</v>
      </c>
      <c r="R9" s="32"/>
      <c r="S9" s="33"/>
    </row>
    <row r="10" spans="1:19" ht="15" x14ac:dyDescent="0.2">
      <c r="A10" s="27" t="s">
        <v>3</v>
      </c>
      <c r="B10" s="28">
        <f t="shared" si="1"/>
        <v>1084.3699999999999</v>
      </c>
      <c r="C10" s="28">
        <f t="shared" si="1"/>
        <v>0</v>
      </c>
      <c r="D10" s="28">
        <f t="shared" si="2"/>
        <v>90.36</v>
      </c>
      <c r="E10" s="28">
        <f t="shared" si="3"/>
        <v>117.37</v>
      </c>
      <c r="F10" s="28"/>
      <c r="G10" s="28">
        <f t="shared" si="4"/>
        <v>1292.0999999999999</v>
      </c>
      <c r="H10" s="8">
        <f>ROUND(((3099)*1.15)/12,2)</f>
        <v>296.99</v>
      </c>
      <c r="I10" s="8"/>
      <c r="J10" s="8"/>
      <c r="K10" s="7">
        <f>ROUND(G10+H10+I10+J10-(G10-F10)*2%,2)</f>
        <v>1563.25</v>
      </c>
      <c r="L10" s="7">
        <f>ROUND((G10-F10)*40.38%+(F10+H10+I10+J10)*32.7%+(G10+H10+I10+J10)*1.61%+((B10+C10)-556.86*$M$2)*4.36%,2)</f>
        <v>679.59</v>
      </c>
      <c r="M10" s="30">
        <f>K10+L10</f>
        <v>2242.84</v>
      </c>
      <c r="N10" s="31"/>
      <c r="O10" s="29">
        <v>26024.85</v>
      </c>
      <c r="P10" s="29"/>
      <c r="Q10" s="29">
        <v>2816.8</v>
      </c>
      <c r="R10" s="32"/>
      <c r="S10" s="33"/>
    </row>
    <row r="12" spans="1:19" ht="29.25" customHeight="1" x14ac:dyDescent="0.2">
      <c r="B12" s="15"/>
      <c r="C12" s="15"/>
      <c r="D12" s="15"/>
      <c r="G12" s="16"/>
      <c r="H12" s="16"/>
      <c r="I12" s="16"/>
      <c r="J12" s="16"/>
      <c r="K12" s="15"/>
      <c r="M12" s="17" t="s">
        <v>20</v>
      </c>
      <c r="N12" s="17"/>
      <c r="O12" s="15"/>
      <c r="P12" s="15"/>
      <c r="Q12" s="15"/>
    </row>
    <row r="13" spans="1:19" ht="67.5" x14ac:dyDescent="0.2">
      <c r="A13" s="18" t="s">
        <v>15</v>
      </c>
      <c r="B13" s="19" t="s">
        <v>7</v>
      </c>
      <c r="C13" s="19" t="s">
        <v>5</v>
      </c>
      <c r="D13" s="18" t="s">
        <v>9</v>
      </c>
      <c r="E13" s="19" t="s">
        <v>6</v>
      </c>
      <c r="F13" s="20" t="s">
        <v>10</v>
      </c>
      <c r="G13" s="18" t="s">
        <v>0</v>
      </c>
      <c r="H13" s="11" t="s">
        <v>24</v>
      </c>
      <c r="I13" s="11" t="s">
        <v>11</v>
      </c>
      <c r="J13" s="11" t="s">
        <v>42</v>
      </c>
      <c r="K13" s="19" t="s">
        <v>13</v>
      </c>
      <c r="L13" s="19" t="s">
        <v>16</v>
      </c>
      <c r="M13" s="19" t="s">
        <v>12</v>
      </c>
      <c r="N13" s="21"/>
      <c r="O13" s="22" t="s">
        <v>8</v>
      </c>
      <c r="P13" s="23" t="s">
        <v>5</v>
      </c>
      <c r="Q13" s="22" t="s">
        <v>17</v>
      </c>
      <c r="R13" s="24"/>
    </row>
    <row r="14" spans="1:19" ht="9.75" customHeight="1" x14ac:dyDescent="0.2">
      <c r="B14" s="13"/>
      <c r="C14" s="13"/>
      <c r="D14" s="13"/>
      <c r="E14" s="13"/>
      <c r="F14" s="25"/>
      <c r="G14" s="13"/>
      <c r="H14" s="13"/>
      <c r="I14" s="13"/>
      <c r="J14" s="13"/>
      <c r="K14" s="13"/>
      <c r="L14" s="13"/>
      <c r="M14" s="13"/>
      <c r="N14" s="13"/>
      <c r="S14" s="26"/>
    </row>
    <row r="15" spans="1:19" ht="15" x14ac:dyDescent="0.2">
      <c r="A15" s="27" t="s">
        <v>18</v>
      </c>
      <c r="B15" s="28">
        <f>ROUND(O15/12*$M$2,2)</f>
        <v>722.17</v>
      </c>
      <c r="C15" s="28">
        <f>ROUND(P15/12*$M$2,2)</f>
        <v>0</v>
      </c>
      <c r="D15" s="28">
        <f>ROUND((B15+C15)/12,2)</f>
        <v>60.18</v>
      </c>
      <c r="E15" s="28">
        <f>ROUND(Q15/12*$M$2,2)</f>
        <v>50.38</v>
      </c>
      <c r="F15" s="28">
        <f>28*$M$2</f>
        <v>14</v>
      </c>
      <c r="G15" s="28">
        <f>SUM(B15:F15)</f>
        <v>846.7299999999999</v>
      </c>
      <c r="H15" s="28"/>
      <c r="I15" s="8">
        <f>ROUND(140*$M$2,2)</f>
        <v>70</v>
      </c>
      <c r="J15" s="8">
        <f>ROUND(600/12,2)</f>
        <v>50</v>
      </c>
      <c r="K15" s="7">
        <f t="shared" ref="K15:K18" si="9">ROUND(G15+H15+I15+J15-(G15-F15)*2%,2)</f>
        <v>950.08</v>
      </c>
      <c r="L15" s="7">
        <f>ROUND((G15-F15)*40.38%+(F15+I15+J15)*32.7%+(G15+H15+I15+J15)*1.61%,2)</f>
        <v>395.64</v>
      </c>
      <c r="M15" s="30">
        <f t="shared" ref="M15:M16" si="10">K15+L15</f>
        <v>1345.72</v>
      </c>
      <c r="N15" s="31"/>
      <c r="O15" s="29">
        <v>17332.099999999999</v>
      </c>
      <c r="P15" s="29"/>
      <c r="Q15" s="29">
        <v>1209.06</v>
      </c>
      <c r="R15" s="32"/>
      <c r="S15" s="33"/>
    </row>
    <row r="16" spans="1:19" ht="15" x14ac:dyDescent="0.2">
      <c r="A16" s="27" t="s">
        <v>19</v>
      </c>
      <c r="B16" s="28">
        <f t="shared" ref="B16:C19" si="11">ROUND(O16/12*$M$2,2)</f>
        <v>803.69</v>
      </c>
      <c r="C16" s="28">
        <f t="shared" si="11"/>
        <v>0</v>
      </c>
      <c r="D16" s="28">
        <f t="shared" ref="D16:D19" si="12">ROUND((B16+C16)/12,2)</f>
        <v>66.97</v>
      </c>
      <c r="E16" s="28">
        <f t="shared" ref="E16:E19" si="13">ROUND(Q16/12*$M$2,2)</f>
        <v>50.38</v>
      </c>
      <c r="F16" s="28">
        <f>22*$M$2</f>
        <v>11</v>
      </c>
      <c r="G16" s="28">
        <f t="shared" ref="G16" si="14">SUM(B16:F16)</f>
        <v>932.04000000000008</v>
      </c>
      <c r="H16" s="28"/>
      <c r="I16" s="8">
        <f t="shared" ref="I16:I18" si="15">ROUND(140*$M$2,2)</f>
        <v>70</v>
      </c>
      <c r="J16" s="8">
        <f t="shared" ref="J16:J18" si="16">ROUND(600/12,2)</f>
        <v>50</v>
      </c>
      <c r="K16" s="7">
        <f t="shared" si="9"/>
        <v>1033.6199999999999</v>
      </c>
      <c r="L16" s="7">
        <f t="shared" ref="L16:L18" si="17">ROUND((G16-F16)*40.38%+(F16+I16+J16)*32.7%+(G16+H16+I16+J16)*1.61%,2)</f>
        <v>431.69</v>
      </c>
      <c r="M16" s="30">
        <f t="shared" si="10"/>
        <v>1465.31</v>
      </c>
      <c r="N16" s="31"/>
      <c r="O16" s="29">
        <v>19288.63</v>
      </c>
      <c r="P16" s="29"/>
      <c r="Q16" s="29">
        <v>1209.06</v>
      </c>
      <c r="R16" s="32"/>
      <c r="S16" s="33"/>
    </row>
    <row r="17" spans="1:19" ht="15" x14ac:dyDescent="0.2">
      <c r="A17" s="27" t="s">
        <v>1</v>
      </c>
      <c r="B17" s="28">
        <f t="shared" si="11"/>
        <v>828.39</v>
      </c>
      <c r="C17" s="28">
        <f t="shared" si="11"/>
        <v>0</v>
      </c>
      <c r="D17" s="28">
        <f t="shared" si="12"/>
        <v>69.03</v>
      </c>
      <c r="E17" s="28">
        <f t="shared" si="13"/>
        <v>68.48</v>
      </c>
      <c r="F17" s="28">
        <f>20*$M$2</f>
        <v>10</v>
      </c>
      <c r="G17" s="28">
        <f>SUM(B17:E17)</f>
        <v>965.9</v>
      </c>
      <c r="H17" s="28"/>
      <c r="I17" s="8">
        <f t="shared" si="15"/>
        <v>70</v>
      </c>
      <c r="J17" s="8">
        <f t="shared" si="16"/>
        <v>50</v>
      </c>
      <c r="K17" s="7">
        <f t="shared" si="9"/>
        <v>1066.78</v>
      </c>
      <c r="L17" s="7">
        <f t="shared" si="17"/>
        <v>445.99</v>
      </c>
      <c r="M17" s="30">
        <f>K17+L17</f>
        <v>1512.77</v>
      </c>
      <c r="N17" s="31"/>
      <c r="O17" s="29">
        <v>19881.400000000001</v>
      </c>
      <c r="P17" s="29"/>
      <c r="Q17" s="29">
        <v>1643.57</v>
      </c>
      <c r="R17" s="32"/>
      <c r="S17" s="33"/>
    </row>
    <row r="18" spans="1:19" ht="15" x14ac:dyDescent="0.2">
      <c r="A18" s="27" t="s">
        <v>2</v>
      </c>
      <c r="B18" s="28">
        <f t="shared" si="11"/>
        <v>969.1</v>
      </c>
      <c r="C18" s="28">
        <f t="shared" si="11"/>
        <v>0</v>
      </c>
      <c r="D18" s="28">
        <f t="shared" si="12"/>
        <v>80.760000000000005</v>
      </c>
      <c r="E18" s="28">
        <f t="shared" si="13"/>
        <v>97.92</v>
      </c>
      <c r="F18" s="28">
        <f>9*$M$2</f>
        <v>4.5</v>
      </c>
      <c r="G18" s="28">
        <f>SUM(B18:E18)</f>
        <v>1147.7800000000002</v>
      </c>
      <c r="H18" s="28"/>
      <c r="I18" s="8">
        <f t="shared" si="15"/>
        <v>70</v>
      </c>
      <c r="J18" s="8">
        <f t="shared" si="16"/>
        <v>50</v>
      </c>
      <c r="K18" s="7">
        <f t="shared" si="9"/>
        <v>1244.9100000000001</v>
      </c>
      <c r="L18" s="7">
        <f t="shared" si="17"/>
        <v>522.78</v>
      </c>
      <c r="M18" s="30">
        <f>K18+L18</f>
        <v>1767.69</v>
      </c>
      <c r="N18" s="31"/>
      <c r="O18" s="29">
        <v>23258.43</v>
      </c>
      <c r="P18" s="29"/>
      <c r="Q18" s="29">
        <v>2350.06</v>
      </c>
      <c r="R18" s="32"/>
      <c r="S18" s="33"/>
    </row>
    <row r="19" spans="1:19" ht="15" x14ac:dyDescent="0.2">
      <c r="A19" s="27" t="s">
        <v>3</v>
      </c>
      <c r="B19" s="28">
        <f t="shared" si="11"/>
        <v>1094.1199999999999</v>
      </c>
      <c r="C19" s="28">
        <f t="shared" si="11"/>
        <v>0</v>
      </c>
      <c r="D19" s="28">
        <f t="shared" si="12"/>
        <v>91.18</v>
      </c>
      <c r="E19" s="28">
        <f t="shared" si="13"/>
        <v>117.37</v>
      </c>
      <c r="F19" s="28"/>
      <c r="G19" s="28">
        <f>SUM(B19:E19)</f>
        <v>1302.67</v>
      </c>
      <c r="H19" s="8">
        <f>ROUND(((3099)*1.15)/12,2)</f>
        <v>296.99</v>
      </c>
      <c r="I19" s="28"/>
      <c r="J19" s="28"/>
      <c r="K19" s="7">
        <f>ROUND(G19+H19+I19+J19-(G19-F19)*2%,2)</f>
        <v>1573.61</v>
      </c>
      <c r="L19" s="7">
        <f>ROUND((G19-F19)*40.38%+(F19+H19+I19+J19)*32.7%+(G19+H19+I19+J19)*1.61%+((B19+C19)-556.86*$M$2)*4.36%,2)</f>
        <v>684.45</v>
      </c>
      <c r="M19" s="30">
        <f>K19+L19</f>
        <v>2258.06</v>
      </c>
      <c r="N19" s="31"/>
      <c r="O19" s="29">
        <v>26258.85</v>
      </c>
      <c r="P19" s="29"/>
      <c r="Q19" s="29">
        <v>2816.8</v>
      </c>
      <c r="R19" s="32"/>
      <c r="S19" s="33"/>
    </row>
    <row r="21" spans="1:19" ht="29.25" customHeight="1" x14ac:dyDescent="0.2">
      <c r="B21" s="15"/>
      <c r="C21" s="15"/>
      <c r="D21" s="15"/>
      <c r="G21" s="16"/>
      <c r="H21" s="16"/>
      <c r="I21" s="16"/>
      <c r="J21" s="16"/>
      <c r="K21" s="15"/>
      <c r="M21" s="17" t="s">
        <v>21</v>
      </c>
      <c r="N21" s="17"/>
      <c r="O21" s="14"/>
      <c r="P21" s="15"/>
      <c r="Q21" s="15"/>
      <c r="R21" s="15"/>
    </row>
    <row r="22" spans="1:19" ht="67.5" x14ac:dyDescent="0.2">
      <c r="A22" s="18" t="s">
        <v>15</v>
      </c>
      <c r="B22" s="19" t="s">
        <v>7</v>
      </c>
      <c r="C22" s="19" t="s">
        <v>5</v>
      </c>
      <c r="D22" s="18" t="s">
        <v>9</v>
      </c>
      <c r="E22" s="19" t="s">
        <v>6</v>
      </c>
      <c r="F22" s="19" t="s">
        <v>10</v>
      </c>
      <c r="G22" s="18" t="s">
        <v>0</v>
      </c>
      <c r="H22" s="11" t="s">
        <v>24</v>
      </c>
      <c r="I22" s="11" t="s">
        <v>11</v>
      </c>
      <c r="J22" s="11" t="s">
        <v>42</v>
      </c>
      <c r="K22" s="19" t="s">
        <v>13</v>
      </c>
      <c r="L22" s="19" t="s">
        <v>16</v>
      </c>
      <c r="M22" s="19" t="s">
        <v>12</v>
      </c>
      <c r="N22" s="34"/>
      <c r="O22" s="22" t="s">
        <v>8</v>
      </c>
      <c r="P22" s="23" t="s">
        <v>5</v>
      </c>
      <c r="Q22" s="22" t="s">
        <v>17</v>
      </c>
      <c r="R22" s="24"/>
    </row>
    <row r="23" spans="1:19" ht="9.75" customHeight="1" x14ac:dyDescent="0.2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S23" s="26"/>
    </row>
    <row r="24" spans="1:19" ht="15" x14ac:dyDescent="0.2">
      <c r="A24" s="27" t="s">
        <v>18</v>
      </c>
      <c r="B24" s="28">
        <f>ROUND(O24/12*$M$2,2)</f>
        <v>740.72</v>
      </c>
      <c r="C24" s="28">
        <f>ROUND(P24/12*$M$2,2)</f>
        <v>0</v>
      </c>
      <c r="D24" s="28">
        <f>ROUND((B24+C24)/12,2)</f>
        <v>61.73</v>
      </c>
      <c r="E24" s="28">
        <f>ROUND(Q24/12*$M$2,2)</f>
        <v>51.92</v>
      </c>
      <c r="F24" s="28">
        <f>28*$M$2</f>
        <v>14</v>
      </c>
      <c r="G24" s="28">
        <f>SUM(B24:F24)</f>
        <v>868.37</v>
      </c>
      <c r="H24" s="28"/>
      <c r="I24" s="8">
        <f>ROUND(140*$M$2,2)</f>
        <v>70</v>
      </c>
      <c r="J24" s="8">
        <f>ROUND(600/12,2)</f>
        <v>50</v>
      </c>
      <c r="K24" s="7">
        <f t="shared" ref="K24:K27" si="18">ROUND(G24+H24+I24+J24-(G24-F24)*2%,2)</f>
        <v>971.28</v>
      </c>
      <c r="L24" s="7">
        <f>ROUND((G24-F24)*40.38%+(F24+I24+J24)*32.7%+(G24+H24+I24+J24)*1.61%,2)</f>
        <v>404.73</v>
      </c>
      <c r="M24" s="30">
        <f t="shared" ref="M24:M25" si="19">K24+L24</f>
        <v>1376.01</v>
      </c>
      <c r="N24" s="31"/>
      <c r="O24" s="29">
        <v>17777.3</v>
      </c>
      <c r="P24" s="29"/>
      <c r="Q24" s="29">
        <v>1246.1600000000001</v>
      </c>
      <c r="R24" s="32"/>
      <c r="S24" s="33"/>
    </row>
    <row r="25" spans="1:19" ht="15" x14ac:dyDescent="0.2">
      <c r="A25" s="27" t="s">
        <v>19</v>
      </c>
      <c r="B25" s="28">
        <f t="shared" ref="B25:C28" si="20">ROUND(O25/12*$M$2,2)</f>
        <v>822.24</v>
      </c>
      <c r="C25" s="28">
        <f t="shared" si="20"/>
        <v>0</v>
      </c>
      <c r="D25" s="28">
        <f t="shared" ref="D25:D28" si="21">ROUND((B25+C25)/12,2)</f>
        <v>68.52</v>
      </c>
      <c r="E25" s="28">
        <f t="shared" ref="E25:E28" si="22">ROUND(Q25/12*$M$2,2)</f>
        <v>51.92</v>
      </c>
      <c r="F25" s="28">
        <f>22*$M$2</f>
        <v>11</v>
      </c>
      <c r="G25" s="28">
        <f t="shared" ref="G25" si="23">SUM(B25:F25)</f>
        <v>953.68</v>
      </c>
      <c r="H25" s="28"/>
      <c r="I25" s="8">
        <f t="shared" ref="I25:I27" si="24">ROUND(140*$M$2,2)</f>
        <v>70</v>
      </c>
      <c r="J25" s="8">
        <f t="shared" ref="J25:J27" si="25">ROUND(600/12,2)</f>
        <v>50</v>
      </c>
      <c r="K25" s="7">
        <f t="shared" si="18"/>
        <v>1054.83</v>
      </c>
      <c r="L25" s="7">
        <f t="shared" ref="L25:L27" si="26">ROUND((G25-F25)*40.38%+(F25+I25+J25)*32.7%+(G25+H25+I25+J25)*1.61%,2)</f>
        <v>440.78</v>
      </c>
      <c r="M25" s="30">
        <f t="shared" si="19"/>
        <v>1495.61</v>
      </c>
      <c r="N25" s="31"/>
      <c r="O25" s="29">
        <v>19733.830000000002</v>
      </c>
      <c r="P25" s="29"/>
      <c r="Q25" s="29">
        <v>1246.1600000000001</v>
      </c>
      <c r="R25" s="32"/>
      <c r="S25" s="33"/>
    </row>
    <row r="26" spans="1:19" ht="15" x14ac:dyDescent="0.2">
      <c r="A26" s="27" t="s">
        <v>1</v>
      </c>
      <c r="B26" s="28">
        <f t="shared" si="20"/>
        <v>848.09</v>
      </c>
      <c r="C26" s="28">
        <f t="shared" si="20"/>
        <v>0</v>
      </c>
      <c r="D26" s="28">
        <f t="shared" si="21"/>
        <v>70.67</v>
      </c>
      <c r="E26" s="28">
        <f t="shared" si="22"/>
        <v>70.58</v>
      </c>
      <c r="F26" s="28">
        <f>20*$M$2</f>
        <v>10</v>
      </c>
      <c r="G26" s="28">
        <f>SUM(B26:F26)</f>
        <v>999.34</v>
      </c>
      <c r="H26" s="28"/>
      <c r="I26" s="8">
        <f t="shared" si="24"/>
        <v>70</v>
      </c>
      <c r="J26" s="8">
        <f t="shared" si="25"/>
        <v>50</v>
      </c>
      <c r="K26" s="7">
        <f t="shared" si="18"/>
        <v>1099.55</v>
      </c>
      <c r="L26" s="7">
        <f t="shared" si="26"/>
        <v>460.03</v>
      </c>
      <c r="M26" s="30">
        <f>K26+L26</f>
        <v>1559.58</v>
      </c>
      <c r="N26" s="31"/>
      <c r="O26" s="29">
        <v>20354.2</v>
      </c>
      <c r="P26" s="29"/>
      <c r="Q26" s="29">
        <v>1693.97</v>
      </c>
      <c r="R26" s="32"/>
      <c r="S26" s="33"/>
    </row>
    <row r="27" spans="1:19" ht="15" x14ac:dyDescent="0.2">
      <c r="A27" s="27" t="s">
        <v>2</v>
      </c>
      <c r="B27" s="28">
        <f t="shared" si="20"/>
        <v>991.95</v>
      </c>
      <c r="C27" s="28">
        <f t="shared" si="20"/>
        <v>0</v>
      </c>
      <c r="D27" s="28">
        <f t="shared" si="21"/>
        <v>82.66</v>
      </c>
      <c r="E27" s="28">
        <f t="shared" si="22"/>
        <v>100.92</v>
      </c>
      <c r="F27" s="28">
        <f>9*$M$2</f>
        <v>4.5</v>
      </c>
      <c r="G27" s="28">
        <f>SUM(B27:F27)</f>
        <v>1180.0300000000002</v>
      </c>
      <c r="H27" s="28"/>
      <c r="I27" s="8">
        <f t="shared" si="24"/>
        <v>70</v>
      </c>
      <c r="J27" s="8">
        <f t="shared" si="25"/>
        <v>50</v>
      </c>
      <c r="K27" s="7">
        <f t="shared" si="18"/>
        <v>1276.52</v>
      </c>
      <c r="L27" s="7">
        <f t="shared" si="26"/>
        <v>536.32000000000005</v>
      </c>
      <c r="M27" s="30">
        <f>K27+L27</f>
        <v>1812.8400000000001</v>
      </c>
      <c r="N27" s="31"/>
      <c r="O27" s="29">
        <v>23806.83</v>
      </c>
      <c r="P27" s="29"/>
      <c r="Q27" s="29">
        <v>2422.16</v>
      </c>
      <c r="R27" s="32"/>
      <c r="S27" s="33"/>
    </row>
    <row r="28" spans="1:19" ht="15" x14ac:dyDescent="0.2">
      <c r="A28" s="27" t="s">
        <v>3</v>
      </c>
      <c r="B28" s="28">
        <f t="shared" si="20"/>
        <v>1120.42</v>
      </c>
      <c r="C28" s="28">
        <f t="shared" si="20"/>
        <v>0</v>
      </c>
      <c r="D28" s="28">
        <f t="shared" si="21"/>
        <v>93.37</v>
      </c>
      <c r="E28" s="28">
        <f t="shared" si="22"/>
        <v>121.23</v>
      </c>
      <c r="F28" s="28"/>
      <c r="G28" s="28">
        <f>SUM(B28:F28)</f>
        <v>1335.02</v>
      </c>
      <c r="H28" s="8">
        <f>ROUND(((3099)*1.15)/12,2)</f>
        <v>296.99</v>
      </c>
      <c r="I28" s="28"/>
      <c r="J28" s="28"/>
      <c r="K28" s="7">
        <f>ROUND(G28+H28+I28+J28-(G28-F28)*2%,2)</f>
        <v>1605.31</v>
      </c>
      <c r="L28" s="7">
        <f>ROUND((G28-F28)*40.38%+(F28+H28+I28+J28)*32.7%+(G28+H28+I28+J28)*1.61%+((B28+C28)-556.86*$M$2)*4.36%,2)</f>
        <v>699.18</v>
      </c>
      <c r="M28" s="30">
        <f>K28+L28</f>
        <v>2304.4899999999998</v>
      </c>
      <c r="N28" s="31"/>
      <c r="O28" s="29">
        <v>26890.05</v>
      </c>
      <c r="P28" s="29"/>
      <c r="Q28" s="29">
        <v>2909.4</v>
      </c>
      <c r="R28" s="32"/>
      <c r="S28" s="33"/>
    </row>
    <row r="30" spans="1:19" ht="29.25" customHeight="1" x14ac:dyDescent="0.2">
      <c r="B30" s="15"/>
      <c r="C30" s="15"/>
      <c r="D30" s="15"/>
      <c r="G30" s="16"/>
      <c r="H30" s="16"/>
      <c r="I30" s="16"/>
      <c r="J30" s="16"/>
      <c r="K30" s="15"/>
      <c r="M30" s="17" t="s">
        <v>22</v>
      </c>
      <c r="N30" s="17"/>
      <c r="O30" s="14"/>
      <c r="P30" s="15"/>
      <c r="Q30" s="15"/>
      <c r="R30" s="15"/>
    </row>
    <row r="31" spans="1:19" ht="67.5" x14ac:dyDescent="0.2">
      <c r="A31" s="18" t="s">
        <v>15</v>
      </c>
      <c r="B31" s="19" t="s">
        <v>7</v>
      </c>
      <c r="C31" s="19" t="s">
        <v>5</v>
      </c>
      <c r="D31" s="18" t="s">
        <v>9</v>
      </c>
      <c r="E31" s="19" t="s">
        <v>6</v>
      </c>
      <c r="F31" s="19" t="s">
        <v>10</v>
      </c>
      <c r="G31" s="18" t="s">
        <v>0</v>
      </c>
      <c r="H31" s="11" t="s">
        <v>24</v>
      </c>
      <c r="I31" s="11" t="s">
        <v>11</v>
      </c>
      <c r="J31" s="11" t="s">
        <v>42</v>
      </c>
      <c r="K31" s="19" t="s">
        <v>13</v>
      </c>
      <c r="L31" s="19" t="s">
        <v>16</v>
      </c>
      <c r="M31" s="19" t="s">
        <v>12</v>
      </c>
      <c r="N31" s="34"/>
      <c r="O31" s="22" t="s">
        <v>8</v>
      </c>
      <c r="P31" s="23" t="s">
        <v>5</v>
      </c>
      <c r="Q31" s="22" t="s">
        <v>17</v>
      </c>
      <c r="R31" s="24"/>
    </row>
    <row r="32" spans="1:19" ht="9.75" customHeight="1" x14ac:dyDescent="0.2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S32" s="26"/>
    </row>
    <row r="33" spans="1:19" ht="15" x14ac:dyDescent="0.2">
      <c r="A33" s="27" t="s">
        <v>18</v>
      </c>
      <c r="B33" s="28">
        <f>ROUND(O33/12*$M$2,2)</f>
        <v>740.72</v>
      </c>
      <c r="C33" s="28">
        <f>ROUND(P33/12*$M$2,2)</f>
        <v>2.2200000000000002</v>
      </c>
      <c r="D33" s="28">
        <f>ROUND((B33+C33)/12,2)</f>
        <v>61.91</v>
      </c>
      <c r="E33" s="28">
        <f>ROUND(Q33/12*$M$2,2)</f>
        <v>51.92</v>
      </c>
      <c r="F33" s="28">
        <f>28*$M$2</f>
        <v>14</v>
      </c>
      <c r="G33" s="28">
        <f>SUM(B33:F33)</f>
        <v>870.77</v>
      </c>
      <c r="H33" s="28"/>
      <c r="I33" s="8">
        <f>ROUND(140*$M$2,2)</f>
        <v>70</v>
      </c>
      <c r="J33" s="8">
        <f>ROUND(600/12,2)</f>
        <v>50</v>
      </c>
      <c r="K33" s="7">
        <f t="shared" ref="K33:K36" si="27">ROUND(G33+H33+I33+J33-(G33-F33)*2%,2)</f>
        <v>973.63</v>
      </c>
      <c r="L33" s="7">
        <f>ROUND((G33-F33)*40.38%+(F33+I33+J33)*32.7%+(G33+H33+I33+J33)*1.61%,2)</f>
        <v>405.73</v>
      </c>
      <c r="M33" s="30">
        <f t="shared" ref="M33:M34" si="28">K33+L33</f>
        <v>1379.3600000000001</v>
      </c>
      <c r="N33" s="31"/>
      <c r="O33" s="29">
        <v>17777.3</v>
      </c>
      <c r="P33" s="29">
        <v>53.28</v>
      </c>
      <c r="Q33" s="29">
        <v>1246.1600000000001</v>
      </c>
      <c r="R33" s="32"/>
      <c r="S33" s="33"/>
    </row>
    <row r="34" spans="1:19" ht="15" x14ac:dyDescent="0.2">
      <c r="A34" s="27" t="s">
        <v>19</v>
      </c>
      <c r="B34" s="28">
        <f t="shared" ref="B34:C37" si="29">ROUND(O34/12*$M$2,2)</f>
        <v>822.24</v>
      </c>
      <c r="C34" s="28">
        <f t="shared" si="29"/>
        <v>2.4700000000000002</v>
      </c>
      <c r="D34" s="28">
        <f t="shared" ref="D34:D37" si="30">ROUND((B34+C34)/12,2)</f>
        <v>68.73</v>
      </c>
      <c r="E34" s="28">
        <f t="shared" ref="E34:E37" si="31">ROUND(Q34/12*$M$2,2)</f>
        <v>51.92</v>
      </c>
      <c r="F34" s="28">
        <f>22*$M$2</f>
        <v>11</v>
      </c>
      <c r="G34" s="28">
        <f t="shared" ref="G34" si="32">SUM(B34:F34)</f>
        <v>956.36</v>
      </c>
      <c r="H34" s="28"/>
      <c r="I34" s="8">
        <f t="shared" ref="I34:I36" si="33">ROUND(140*$M$2,2)</f>
        <v>70</v>
      </c>
      <c r="J34" s="8">
        <f t="shared" ref="J34:J36" si="34">ROUND(600/12,2)</f>
        <v>50</v>
      </c>
      <c r="K34" s="7">
        <f t="shared" si="27"/>
        <v>1057.45</v>
      </c>
      <c r="L34" s="7">
        <f t="shared" ref="L34:L36" si="35">ROUND((G34-F34)*40.38%+(F34+I34+J34)*32.7%+(G34+H34+I34+J34)*1.61%,2)</f>
        <v>441.9</v>
      </c>
      <c r="M34" s="30">
        <f t="shared" si="28"/>
        <v>1499.35</v>
      </c>
      <c r="N34" s="31"/>
      <c r="O34" s="29">
        <v>19733.830000000002</v>
      </c>
      <c r="P34" s="29">
        <v>59.16</v>
      </c>
      <c r="Q34" s="29">
        <v>1246.1600000000001</v>
      </c>
      <c r="R34" s="32"/>
      <c r="S34" s="33"/>
    </row>
    <row r="35" spans="1:19" ht="15" x14ac:dyDescent="0.2">
      <c r="A35" s="27" t="s">
        <v>1</v>
      </c>
      <c r="B35" s="28">
        <f t="shared" si="29"/>
        <v>848.09</v>
      </c>
      <c r="C35" s="28">
        <f t="shared" si="29"/>
        <v>2.5499999999999998</v>
      </c>
      <c r="D35" s="28">
        <f t="shared" si="30"/>
        <v>70.89</v>
      </c>
      <c r="E35" s="28">
        <f t="shared" si="31"/>
        <v>70.58</v>
      </c>
      <c r="F35" s="28">
        <f>20*$M$2</f>
        <v>10</v>
      </c>
      <c r="G35" s="28">
        <f>SUM(B35:F35)</f>
        <v>1002.11</v>
      </c>
      <c r="H35" s="28"/>
      <c r="I35" s="8">
        <f t="shared" si="33"/>
        <v>70</v>
      </c>
      <c r="J35" s="8">
        <f t="shared" si="34"/>
        <v>50</v>
      </c>
      <c r="K35" s="7">
        <f t="shared" si="27"/>
        <v>1102.27</v>
      </c>
      <c r="L35" s="7">
        <f t="shared" si="35"/>
        <v>461.19</v>
      </c>
      <c r="M35" s="30">
        <f>K35+L35</f>
        <v>1563.46</v>
      </c>
      <c r="N35" s="31"/>
      <c r="O35" s="29">
        <v>20354.2</v>
      </c>
      <c r="P35" s="29">
        <v>61.08</v>
      </c>
      <c r="Q35" s="29">
        <v>1693.97</v>
      </c>
      <c r="R35" s="32"/>
      <c r="S35" s="33"/>
    </row>
    <row r="36" spans="1:19" ht="15" x14ac:dyDescent="0.2">
      <c r="A36" s="27" t="s">
        <v>2</v>
      </c>
      <c r="B36" s="28">
        <f t="shared" si="29"/>
        <v>991.95</v>
      </c>
      <c r="C36" s="28">
        <f t="shared" si="29"/>
        <v>2.98</v>
      </c>
      <c r="D36" s="28">
        <f t="shared" si="30"/>
        <v>82.91</v>
      </c>
      <c r="E36" s="28">
        <f t="shared" si="31"/>
        <v>100.92</v>
      </c>
      <c r="F36" s="28">
        <f>9*$M$2</f>
        <v>4.5</v>
      </c>
      <c r="G36" s="28">
        <f>SUM(B36:F36)</f>
        <v>1183.2600000000002</v>
      </c>
      <c r="H36" s="28"/>
      <c r="I36" s="8">
        <f t="shared" si="33"/>
        <v>70</v>
      </c>
      <c r="J36" s="8">
        <f t="shared" si="34"/>
        <v>50</v>
      </c>
      <c r="K36" s="7">
        <f t="shared" si="27"/>
        <v>1279.68</v>
      </c>
      <c r="L36" s="7">
        <f t="shared" si="35"/>
        <v>537.67999999999995</v>
      </c>
      <c r="M36" s="30">
        <f>K36+L36</f>
        <v>1817.3600000000001</v>
      </c>
      <c r="N36" s="31"/>
      <c r="O36" s="29">
        <v>23806.83</v>
      </c>
      <c r="P36" s="29">
        <v>71.400000000000006</v>
      </c>
      <c r="Q36" s="29">
        <v>2422.16</v>
      </c>
      <c r="R36" s="32"/>
      <c r="S36" s="33"/>
    </row>
    <row r="37" spans="1:19" ht="15" x14ac:dyDescent="0.2">
      <c r="A37" s="27" t="s">
        <v>3</v>
      </c>
      <c r="B37" s="28">
        <f t="shared" si="29"/>
        <v>1120.42</v>
      </c>
      <c r="C37" s="28">
        <f t="shared" si="29"/>
        <v>3.36</v>
      </c>
      <c r="D37" s="28">
        <f t="shared" si="30"/>
        <v>93.65</v>
      </c>
      <c r="E37" s="28">
        <f t="shared" si="31"/>
        <v>121.23</v>
      </c>
      <c r="F37" s="28"/>
      <c r="G37" s="28">
        <f>SUM(B37:F37)</f>
        <v>1338.66</v>
      </c>
      <c r="H37" s="8">
        <f>ROUND(((3099)*1.15)/12,2)</f>
        <v>296.99</v>
      </c>
      <c r="I37" s="28"/>
      <c r="J37" s="28"/>
      <c r="K37" s="7">
        <f>ROUND(G37+H37+I37+J37-(G37-F37)*2%,2)</f>
        <v>1608.88</v>
      </c>
      <c r="L37" s="7">
        <f>ROUND((G37-F37)*40.38%+(F37+H37+I37+J37)*32.7%+(G37+H37+I37+J37)*1.61%+((B37+C37)-556.86*$M$2)*4.36%,2)</f>
        <v>700.86</v>
      </c>
      <c r="M37" s="30">
        <f>K37+L37</f>
        <v>2309.7400000000002</v>
      </c>
      <c r="N37" s="31"/>
      <c r="O37" s="29">
        <v>26890.05</v>
      </c>
      <c r="P37" s="29">
        <v>80.64</v>
      </c>
      <c r="Q37" s="29">
        <v>2909.4</v>
      </c>
      <c r="R37" s="32"/>
      <c r="S37" s="33"/>
    </row>
    <row r="39" spans="1:19" ht="29.25" customHeight="1" x14ac:dyDescent="0.2">
      <c r="B39" s="15"/>
      <c r="C39" s="15"/>
      <c r="D39" s="15"/>
      <c r="G39" s="16"/>
      <c r="H39" s="16"/>
      <c r="I39" s="16"/>
      <c r="J39" s="16"/>
      <c r="K39" s="15"/>
      <c r="M39" s="17" t="s">
        <v>38</v>
      </c>
      <c r="N39" s="17"/>
      <c r="O39" s="14"/>
      <c r="P39" s="15"/>
      <c r="Q39" s="15"/>
      <c r="R39" s="15"/>
    </row>
    <row r="40" spans="1:19" ht="67.5" x14ac:dyDescent="0.2">
      <c r="A40" s="18" t="s">
        <v>15</v>
      </c>
      <c r="B40" s="19" t="s">
        <v>7</v>
      </c>
      <c r="C40" s="19" t="s">
        <v>5</v>
      </c>
      <c r="D40" s="18" t="s">
        <v>9</v>
      </c>
      <c r="E40" s="19" t="s">
        <v>6</v>
      </c>
      <c r="F40" s="19" t="s">
        <v>10</v>
      </c>
      <c r="G40" s="18" t="s">
        <v>0</v>
      </c>
      <c r="H40" s="11" t="s">
        <v>24</v>
      </c>
      <c r="I40" s="11" t="s">
        <v>11</v>
      </c>
      <c r="J40" s="11" t="s">
        <v>42</v>
      </c>
      <c r="K40" s="19" t="s">
        <v>13</v>
      </c>
      <c r="L40" s="19" t="s">
        <v>16</v>
      </c>
      <c r="M40" s="19" t="s">
        <v>12</v>
      </c>
      <c r="N40" s="34"/>
      <c r="O40" s="22" t="s">
        <v>8</v>
      </c>
      <c r="P40" s="23" t="s">
        <v>5</v>
      </c>
      <c r="Q40" s="22" t="s">
        <v>17</v>
      </c>
      <c r="R40" s="24"/>
    </row>
    <row r="41" spans="1:19" ht="9.75" customHeight="1" x14ac:dyDescent="0.2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S41" s="26"/>
    </row>
    <row r="42" spans="1:19" ht="15" x14ac:dyDescent="0.2">
      <c r="A42" s="27" t="s">
        <v>18</v>
      </c>
      <c r="B42" s="28">
        <f>ROUND(O42/12*$M$2,2)</f>
        <v>740.72</v>
      </c>
      <c r="C42" s="28">
        <f>ROUND(P42/12*$M$2,2)</f>
        <v>3.71</v>
      </c>
      <c r="D42" s="28">
        <f>ROUND((B42+C42)/12,2)</f>
        <v>62.04</v>
      </c>
      <c r="E42" s="28">
        <f>ROUND(Q42/12*$M$2,2)</f>
        <v>51.92</v>
      </c>
      <c r="F42" s="28">
        <f>28*$M$2</f>
        <v>14</v>
      </c>
      <c r="G42" s="28">
        <f>SUM(B42:F42)</f>
        <v>872.39</v>
      </c>
      <c r="H42" s="28"/>
      <c r="I42" s="8">
        <f>ROUND(140*$M$2,2)</f>
        <v>70</v>
      </c>
      <c r="J42" s="8">
        <f>ROUND(600/12,2)</f>
        <v>50</v>
      </c>
      <c r="K42" s="7">
        <f t="shared" ref="K42:K45" si="36">ROUND(G42+H42+I42+J42-(G42-F42)*2%,2)</f>
        <v>975.22</v>
      </c>
      <c r="L42" s="7">
        <f>ROUND((G42-F42)*40.38%+(F42+I42+J42)*32.7%+(G42+H42+I42+J42)*1.61%,2)</f>
        <v>406.41</v>
      </c>
      <c r="M42" s="30">
        <f t="shared" ref="M42:M43" si="37">K42+L42</f>
        <v>1381.63</v>
      </c>
      <c r="N42" s="31"/>
      <c r="O42" s="29">
        <v>17777.3</v>
      </c>
      <c r="P42" s="29">
        <v>88.92</v>
      </c>
      <c r="Q42" s="29">
        <v>1246.1600000000001</v>
      </c>
      <c r="R42" s="32"/>
      <c r="S42" s="33"/>
    </row>
    <row r="43" spans="1:19" ht="15" x14ac:dyDescent="0.2">
      <c r="A43" s="27" t="s">
        <v>19</v>
      </c>
      <c r="B43" s="28">
        <f t="shared" ref="B43:C46" si="38">ROUND(O43/12*$M$2,2)</f>
        <v>822.24</v>
      </c>
      <c r="C43" s="28">
        <f t="shared" si="38"/>
        <v>4.1100000000000003</v>
      </c>
      <c r="D43" s="28">
        <f t="shared" ref="D43:D46" si="39">ROUND((B43+C43)/12,2)</f>
        <v>68.86</v>
      </c>
      <c r="E43" s="28">
        <f t="shared" ref="E43:E46" si="40">ROUND(Q43/12*$M$2,2)</f>
        <v>51.92</v>
      </c>
      <c r="F43" s="28">
        <f>22*$M$2</f>
        <v>11</v>
      </c>
      <c r="G43" s="28">
        <f t="shared" ref="G43" si="41">SUM(B43:F43)</f>
        <v>958.13</v>
      </c>
      <c r="H43" s="28"/>
      <c r="I43" s="8">
        <f t="shared" ref="I43:I45" si="42">ROUND(140*$M$2,2)</f>
        <v>70</v>
      </c>
      <c r="J43" s="8">
        <f t="shared" ref="J43:J45" si="43">ROUND(600/12,2)</f>
        <v>50</v>
      </c>
      <c r="K43" s="7">
        <f t="shared" si="36"/>
        <v>1059.19</v>
      </c>
      <c r="L43" s="7">
        <f t="shared" ref="L43:L45" si="44">ROUND((G43-F43)*40.38%+(F43+I43+J43)*32.7%+(G43+H43+I43+J43)*1.61%,2)</f>
        <v>442.65</v>
      </c>
      <c r="M43" s="30">
        <f t="shared" si="37"/>
        <v>1501.8400000000001</v>
      </c>
      <c r="N43" s="31"/>
      <c r="O43" s="29">
        <v>19733.830000000002</v>
      </c>
      <c r="P43" s="29">
        <v>98.64</v>
      </c>
      <c r="Q43" s="29">
        <v>1246.1600000000001</v>
      </c>
      <c r="R43" s="32"/>
      <c r="S43" s="33"/>
    </row>
    <row r="44" spans="1:19" ht="15" x14ac:dyDescent="0.2">
      <c r="A44" s="27" t="s">
        <v>1</v>
      </c>
      <c r="B44" s="28">
        <f t="shared" si="38"/>
        <v>848.09</v>
      </c>
      <c r="C44" s="28">
        <f t="shared" si="38"/>
        <v>4.24</v>
      </c>
      <c r="D44" s="28">
        <f t="shared" si="39"/>
        <v>71.03</v>
      </c>
      <c r="E44" s="28">
        <f t="shared" si="40"/>
        <v>70.58</v>
      </c>
      <c r="F44" s="28">
        <f>20*$M$2</f>
        <v>10</v>
      </c>
      <c r="G44" s="28">
        <f>SUM(B44:F44)</f>
        <v>1003.94</v>
      </c>
      <c r="H44" s="28"/>
      <c r="I44" s="8">
        <f t="shared" si="42"/>
        <v>70</v>
      </c>
      <c r="J44" s="8">
        <f t="shared" si="43"/>
        <v>50</v>
      </c>
      <c r="K44" s="7">
        <f t="shared" si="36"/>
        <v>1104.06</v>
      </c>
      <c r="L44" s="7">
        <f t="shared" si="44"/>
        <v>461.96</v>
      </c>
      <c r="M44" s="30">
        <f>K44+L44</f>
        <v>1566.02</v>
      </c>
      <c r="N44" s="31"/>
      <c r="O44" s="29">
        <v>20354.2</v>
      </c>
      <c r="P44" s="29">
        <v>101.76</v>
      </c>
      <c r="Q44" s="29">
        <v>1693.97</v>
      </c>
      <c r="R44" s="32"/>
      <c r="S44" s="33"/>
    </row>
    <row r="45" spans="1:19" ht="15" x14ac:dyDescent="0.2">
      <c r="A45" s="27" t="s">
        <v>2</v>
      </c>
      <c r="B45" s="28">
        <f t="shared" si="38"/>
        <v>991.95</v>
      </c>
      <c r="C45" s="28">
        <f t="shared" si="38"/>
        <v>4.96</v>
      </c>
      <c r="D45" s="28">
        <f t="shared" si="39"/>
        <v>83.08</v>
      </c>
      <c r="E45" s="28">
        <f t="shared" si="40"/>
        <v>100.92</v>
      </c>
      <c r="F45" s="28">
        <f>9*$M$2</f>
        <v>4.5</v>
      </c>
      <c r="G45" s="28">
        <f>SUM(B45:F45)</f>
        <v>1185.4100000000001</v>
      </c>
      <c r="H45" s="28"/>
      <c r="I45" s="8">
        <f t="shared" si="42"/>
        <v>70</v>
      </c>
      <c r="J45" s="8">
        <f t="shared" si="43"/>
        <v>50</v>
      </c>
      <c r="K45" s="7">
        <f t="shared" si="36"/>
        <v>1281.79</v>
      </c>
      <c r="L45" s="7">
        <f t="shared" si="44"/>
        <v>538.58000000000004</v>
      </c>
      <c r="M45" s="30">
        <f>K45+L45</f>
        <v>1820.37</v>
      </c>
      <c r="N45" s="31"/>
      <c r="O45" s="29">
        <v>23806.83</v>
      </c>
      <c r="P45" s="29">
        <v>119.04</v>
      </c>
      <c r="Q45" s="29">
        <v>2422.16</v>
      </c>
      <c r="R45" s="32"/>
      <c r="S45" s="33"/>
    </row>
    <row r="46" spans="1:19" ht="15" x14ac:dyDescent="0.2">
      <c r="A46" s="27" t="s">
        <v>3</v>
      </c>
      <c r="B46" s="28">
        <f t="shared" si="38"/>
        <v>1120.42</v>
      </c>
      <c r="C46" s="28">
        <f t="shared" si="38"/>
        <v>5.6</v>
      </c>
      <c r="D46" s="28">
        <f t="shared" si="39"/>
        <v>93.84</v>
      </c>
      <c r="E46" s="28">
        <f t="shared" si="40"/>
        <v>121.23</v>
      </c>
      <c r="F46" s="28"/>
      <c r="G46" s="28">
        <f>SUM(B46:F46)</f>
        <v>1341.09</v>
      </c>
      <c r="H46" s="8">
        <f>ROUND(((3099)*1.15)/12,2)</f>
        <v>296.99</v>
      </c>
      <c r="I46" s="28"/>
      <c r="J46" s="28"/>
      <c r="K46" s="7">
        <f>ROUND(G46+H46+I46+J46-(G46-F46)*2%,2)</f>
        <v>1611.26</v>
      </c>
      <c r="L46" s="7">
        <f>ROUND((G46-F46)*40.38%+(F46+H46+I46+J46)*32.7%+(G46+H46+I46+J46)*1.61%+((B46+C46)-556.86*$M$2)*4.36%,2)</f>
        <v>701.98</v>
      </c>
      <c r="M46" s="30">
        <f>K46+L46</f>
        <v>2313.2399999999998</v>
      </c>
      <c r="N46" s="31"/>
      <c r="O46" s="29">
        <v>26890.05</v>
      </c>
      <c r="P46" s="29">
        <v>134.4</v>
      </c>
      <c r="Q46" s="29">
        <v>2909.4</v>
      </c>
      <c r="R46" s="32"/>
      <c r="S46" s="33"/>
    </row>
    <row r="48" spans="1:19" ht="29.25" customHeight="1" x14ac:dyDescent="0.2">
      <c r="B48" s="15"/>
      <c r="C48" s="15"/>
      <c r="D48" s="15"/>
      <c r="G48" s="16"/>
      <c r="H48" s="16"/>
      <c r="I48" s="16"/>
      <c r="J48" s="16"/>
      <c r="K48" s="15"/>
      <c r="M48" s="17" t="s">
        <v>39</v>
      </c>
      <c r="N48" s="17"/>
      <c r="O48" s="14"/>
      <c r="P48" s="15"/>
      <c r="Q48" s="15"/>
      <c r="R48" s="15"/>
    </row>
    <row r="49" spans="1:19" ht="89.25" x14ac:dyDescent="0.2">
      <c r="A49" s="18" t="s">
        <v>15</v>
      </c>
      <c r="B49" s="19" t="s">
        <v>7</v>
      </c>
      <c r="C49" s="19" t="s">
        <v>5</v>
      </c>
      <c r="D49" s="18" t="s">
        <v>9</v>
      </c>
      <c r="E49" s="19" t="s">
        <v>6</v>
      </c>
      <c r="F49" s="19" t="s">
        <v>40</v>
      </c>
      <c r="G49" s="18" t="s">
        <v>0</v>
      </c>
      <c r="H49" s="11" t="s">
        <v>24</v>
      </c>
      <c r="I49" s="11" t="s">
        <v>11</v>
      </c>
      <c r="J49" s="11" t="s">
        <v>42</v>
      </c>
      <c r="K49" s="19" t="s">
        <v>13</v>
      </c>
      <c r="L49" s="19" t="s">
        <v>16</v>
      </c>
      <c r="M49" s="19" t="s">
        <v>12</v>
      </c>
      <c r="N49" s="34"/>
      <c r="O49" s="22" t="s">
        <v>8</v>
      </c>
      <c r="P49" s="23" t="s">
        <v>5</v>
      </c>
      <c r="Q49" s="22" t="s">
        <v>17</v>
      </c>
      <c r="R49" s="24"/>
    </row>
    <row r="50" spans="1:19" ht="9.75" customHeight="1" x14ac:dyDescent="0.2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S50" s="26"/>
    </row>
    <row r="51" spans="1:19" ht="15" x14ac:dyDescent="0.2">
      <c r="A51" s="27" t="s">
        <v>18</v>
      </c>
      <c r="B51" s="28">
        <f>ROUND(O51/12*$M$2,2)</f>
        <v>740.72</v>
      </c>
      <c r="C51" s="28">
        <f>ROUND(P51/12*$M$2,2)</f>
        <v>3.71</v>
      </c>
      <c r="D51" s="28">
        <f>ROUND((B51+C51)/12,2)</f>
        <v>62.04</v>
      </c>
      <c r="E51" s="28">
        <f>ROUND(Q51/12*$M$2,2)</f>
        <v>51.92</v>
      </c>
      <c r="F51" s="28">
        <f>(28+22.22)*$M$2</f>
        <v>25.11</v>
      </c>
      <c r="G51" s="28">
        <f>SUM(B51:F51)</f>
        <v>883.5</v>
      </c>
      <c r="H51" s="28"/>
      <c r="I51" s="8">
        <f>ROUND(140*$M$2,2)</f>
        <v>70</v>
      </c>
      <c r="J51" s="8">
        <f>ROUND(600/12,2)</f>
        <v>50</v>
      </c>
      <c r="K51" s="7">
        <f t="shared" ref="K51:K54" si="45">ROUND(G51+H51+I51+J51-(G51-F51)*2%,2)</f>
        <v>986.33</v>
      </c>
      <c r="L51" s="7">
        <f>ROUND((G51-F51)*40.38%+(F51+I51+J51)*32.7%+(G51+H51+I51+J51)*1.61%,2)</f>
        <v>410.23</v>
      </c>
      <c r="M51" s="30">
        <f t="shared" ref="M51:M52" si="46">K51+L51</f>
        <v>1396.56</v>
      </c>
      <c r="N51" s="31"/>
      <c r="O51" s="29">
        <v>17777.3</v>
      </c>
      <c r="P51" s="29">
        <v>88.92</v>
      </c>
      <c r="Q51" s="29">
        <v>1246.1600000000001</v>
      </c>
      <c r="R51" s="32"/>
      <c r="S51" s="33"/>
    </row>
    <row r="52" spans="1:19" ht="15" x14ac:dyDescent="0.2">
      <c r="A52" s="27" t="s">
        <v>19</v>
      </c>
      <c r="B52" s="28">
        <f t="shared" ref="B52:C55" si="47">ROUND(O52/12*$M$2,2)</f>
        <v>822.24</v>
      </c>
      <c r="C52" s="28">
        <f t="shared" si="47"/>
        <v>4.1100000000000003</v>
      </c>
      <c r="D52" s="28">
        <f t="shared" ref="D52:D55" si="48">ROUND((B52+C52)/12,2)</f>
        <v>68.86</v>
      </c>
      <c r="E52" s="28">
        <f t="shared" ref="E52:E55" si="49">ROUND(Q52/12*$M$2,2)</f>
        <v>51.92</v>
      </c>
      <c r="F52" s="28">
        <f>(22+24.67)*$M$2</f>
        <v>23.335000000000001</v>
      </c>
      <c r="G52" s="28">
        <f t="shared" ref="G52" si="50">SUM(B52:F52)</f>
        <v>970.46500000000003</v>
      </c>
      <c r="H52" s="28"/>
      <c r="I52" s="8">
        <f t="shared" ref="I52:I54" si="51">ROUND(140*$M$2,2)</f>
        <v>70</v>
      </c>
      <c r="J52" s="8">
        <f t="shared" ref="J52:J54" si="52">ROUND(600/12,2)</f>
        <v>50</v>
      </c>
      <c r="K52" s="7">
        <f t="shared" si="45"/>
        <v>1071.52</v>
      </c>
      <c r="L52" s="7">
        <f t="shared" ref="L52:L54" si="53">ROUND((G52-F52)*40.38%+(F52+I52+J52)*32.7%+(G52+H52+I52+J52)*1.61%,2)</f>
        <v>446.88</v>
      </c>
      <c r="M52" s="30">
        <f t="shared" si="46"/>
        <v>1518.4</v>
      </c>
      <c r="N52" s="31"/>
      <c r="O52" s="29">
        <v>19733.830000000002</v>
      </c>
      <c r="P52" s="29">
        <v>98.64</v>
      </c>
      <c r="Q52" s="29">
        <v>1246.1600000000001</v>
      </c>
      <c r="R52" s="32"/>
      <c r="S52" s="33"/>
    </row>
    <row r="53" spans="1:19" ht="15" x14ac:dyDescent="0.2">
      <c r="A53" s="27" t="s">
        <v>1</v>
      </c>
      <c r="B53" s="28">
        <f t="shared" si="47"/>
        <v>848.09</v>
      </c>
      <c r="C53" s="28">
        <f t="shared" si="47"/>
        <v>4.24</v>
      </c>
      <c r="D53" s="28">
        <f t="shared" si="48"/>
        <v>71.03</v>
      </c>
      <c r="E53" s="28">
        <f t="shared" si="49"/>
        <v>70.58</v>
      </c>
      <c r="F53" s="28">
        <f>(20+25.44)*$M$2</f>
        <v>22.72</v>
      </c>
      <c r="G53" s="28">
        <f>SUM(B53:F53)</f>
        <v>1016.6600000000001</v>
      </c>
      <c r="H53" s="28"/>
      <c r="I53" s="8">
        <f t="shared" si="51"/>
        <v>70</v>
      </c>
      <c r="J53" s="8">
        <f t="shared" si="52"/>
        <v>50</v>
      </c>
      <c r="K53" s="7">
        <f t="shared" si="45"/>
        <v>1116.78</v>
      </c>
      <c r="L53" s="7">
        <f t="shared" si="53"/>
        <v>466.32</v>
      </c>
      <c r="M53" s="30">
        <f>K53+L53</f>
        <v>1583.1</v>
      </c>
      <c r="N53" s="31"/>
      <c r="O53" s="29">
        <v>20354.2</v>
      </c>
      <c r="P53" s="29">
        <v>101.76</v>
      </c>
      <c r="Q53" s="29">
        <v>1693.97</v>
      </c>
      <c r="R53" s="32"/>
      <c r="S53" s="33"/>
    </row>
    <row r="54" spans="1:19" ht="15" x14ac:dyDescent="0.2">
      <c r="A54" s="27" t="s">
        <v>2</v>
      </c>
      <c r="B54" s="28">
        <f t="shared" si="47"/>
        <v>991.95</v>
      </c>
      <c r="C54" s="28">
        <f t="shared" si="47"/>
        <v>4.96</v>
      </c>
      <c r="D54" s="28">
        <f t="shared" si="48"/>
        <v>83.08</v>
      </c>
      <c r="E54" s="28">
        <f t="shared" si="49"/>
        <v>100.92</v>
      </c>
      <c r="F54" s="28">
        <f>(9+29.76)*$M$2</f>
        <v>19.380000000000003</v>
      </c>
      <c r="G54" s="28">
        <f>SUM(B54:F54)</f>
        <v>1200.2900000000002</v>
      </c>
      <c r="H54" s="28"/>
      <c r="I54" s="8">
        <f t="shared" si="51"/>
        <v>70</v>
      </c>
      <c r="J54" s="8">
        <f t="shared" si="52"/>
        <v>50</v>
      </c>
      <c r="K54" s="7">
        <f t="shared" si="45"/>
        <v>1296.67</v>
      </c>
      <c r="L54" s="7">
        <f t="shared" si="53"/>
        <v>543.69000000000005</v>
      </c>
      <c r="M54" s="30">
        <f>K54+L54</f>
        <v>1840.3600000000001</v>
      </c>
      <c r="N54" s="31"/>
      <c r="O54" s="29">
        <v>23806.83</v>
      </c>
      <c r="P54" s="29">
        <v>119.04</v>
      </c>
      <c r="Q54" s="29">
        <v>2422.16</v>
      </c>
      <c r="R54" s="32"/>
      <c r="S54" s="33"/>
    </row>
    <row r="55" spans="1:19" ht="15" x14ac:dyDescent="0.2">
      <c r="A55" s="27" t="s">
        <v>3</v>
      </c>
      <c r="B55" s="28">
        <f t="shared" si="47"/>
        <v>1120.42</v>
      </c>
      <c r="C55" s="28">
        <f t="shared" si="47"/>
        <v>5.6</v>
      </c>
      <c r="D55" s="28">
        <f t="shared" si="48"/>
        <v>93.84</v>
      </c>
      <c r="E55" s="28">
        <f t="shared" si="49"/>
        <v>121.23</v>
      </c>
      <c r="F55" s="38">
        <f>33.61*$M$2</f>
        <v>16.805</v>
      </c>
      <c r="G55" s="28">
        <f>SUM(B55:F55)</f>
        <v>1357.895</v>
      </c>
      <c r="H55" s="8">
        <f>ROUND(((3099)*1.15)/12,2)</f>
        <v>296.99</v>
      </c>
      <c r="I55" s="28"/>
      <c r="J55" s="28"/>
      <c r="K55" s="7">
        <f>ROUND(G55+H55+I55+J55-(G55-F55)*2%,2)</f>
        <v>1628.06</v>
      </c>
      <c r="L55" s="7">
        <f>ROUND((G55-F55)*40.38%+(F55+H55+I55+J55)*32.7%+(G55+H55+I55+J55)*1.61%+((B55+C55)-556.86*$M$2)*4.36%,2)</f>
        <v>707.74</v>
      </c>
      <c r="M55" s="30">
        <f>K55+L55</f>
        <v>2335.8000000000002</v>
      </c>
      <c r="N55" s="31"/>
      <c r="O55" s="29">
        <v>26890.05</v>
      </c>
      <c r="P55" s="29">
        <v>134.4</v>
      </c>
      <c r="Q55" s="29">
        <v>2909.4</v>
      </c>
      <c r="R55" s="32"/>
      <c r="S55" s="33"/>
    </row>
    <row r="57" spans="1:19" ht="29.25" customHeight="1" x14ac:dyDescent="0.2">
      <c r="B57" s="15"/>
      <c r="C57" s="15"/>
      <c r="D57" s="15"/>
      <c r="G57" s="16"/>
      <c r="H57" s="16"/>
      <c r="I57" s="16"/>
      <c r="J57" s="16"/>
      <c r="K57" s="15"/>
      <c r="M57" s="17" t="s">
        <v>23</v>
      </c>
      <c r="N57" s="17"/>
      <c r="O57" s="14"/>
      <c r="P57" s="15"/>
      <c r="Q57" s="15"/>
      <c r="R57" s="15"/>
    </row>
    <row r="58" spans="1:19" ht="67.5" x14ac:dyDescent="0.2">
      <c r="A58" s="18" t="s">
        <v>15</v>
      </c>
      <c r="B58" s="19" t="s">
        <v>7</v>
      </c>
      <c r="C58" s="19" t="s">
        <v>5</v>
      </c>
      <c r="D58" s="18" t="s">
        <v>9</v>
      </c>
      <c r="E58" s="19" t="s">
        <v>6</v>
      </c>
      <c r="F58" s="19" t="s">
        <v>41</v>
      </c>
      <c r="G58" s="18" t="s">
        <v>0</v>
      </c>
      <c r="H58" s="11" t="s">
        <v>24</v>
      </c>
      <c r="I58" s="11" t="s">
        <v>11</v>
      </c>
      <c r="J58" s="11" t="s">
        <v>42</v>
      </c>
      <c r="K58" s="19" t="s">
        <v>13</v>
      </c>
      <c r="L58" s="19" t="s">
        <v>16</v>
      </c>
      <c r="M58" s="19" t="s">
        <v>12</v>
      </c>
      <c r="N58" s="34"/>
      <c r="O58" s="22" t="s">
        <v>8</v>
      </c>
      <c r="P58" s="23" t="s">
        <v>5</v>
      </c>
      <c r="Q58" s="22" t="s">
        <v>17</v>
      </c>
      <c r="R58" s="24"/>
    </row>
    <row r="59" spans="1:19" ht="9.75" customHeight="1" x14ac:dyDescent="0.2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S59" s="26"/>
    </row>
    <row r="60" spans="1:19" ht="15" x14ac:dyDescent="0.2">
      <c r="A60" s="27" t="s">
        <v>18</v>
      </c>
      <c r="B60" s="28">
        <f>ROUND(O60/12*$M$2,2)</f>
        <v>753.12</v>
      </c>
      <c r="C60" s="28">
        <f>ROUND(P60/12*$M$2,2)</f>
        <v>3.77</v>
      </c>
      <c r="D60" s="28">
        <f>ROUND((B60+C60)/12,2)</f>
        <v>63.07</v>
      </c>
      <c r="E60" s="28">
        <f>ROUND(Q60/12*$M$2,2)</f>
        <v>51.92</v>
      </c>
      <c r="F60" s="38">
        <f>22.59*$M$2</f>
        <v>11.295</v>
      </c>
      <c r="G60" s="28">
        <f>SUM(B60:F60)</f>
        <v>883.17499999999995</v>
      </c>
      <c r="H60" s="28"/>
      <c r="I60" s="8">
        <f>ROUND(140*$M$2,2)</f>
        <v>70</v>
      </c>
      <c r="J60" s="8">
        <f>ROUND(600/12,2)</f>
        <v>50</v>
      </c>
      <c r="K60" s="7">
        <f t="shared" ref="K60:K63" si="54">ROUND(G60+H60+I60+J60-(G60-F60)*2%,2)</f>
        <v>985.74</v>
      </c>
      <c r="L60" s="7">
        <f>ROUND((G60-F60)*40.38%+(F60+I60+J60)*32.7%+(G60+H60+I60+J60)*1.61%,2)</f>
        <v>411.15</v>
      </c>
      <c r="M60" s="30">
        <f>K60+L60</f>
        <v>1396.8899999999999</v>
      </c>
      <c r="N60" s="31"/>
      <c r="O60" s="29">
        <v>18074.78</v>
      </c>
      <c r="P60" s="29">
        <v>90.36</v>
      </c>
      <c r="Q60" s="29">
        <v>1246.1600000000001</v>
      </c>
      <c r="R60" s="32"/>
      <c r="S60" s="33"/>
    </row>
    <row r="61" spans="1:19" ht="15" x14ac:dyDescent="0.2">
      <c r="A61" s="27" t="s">
        <v>19</v>
      </c>
      <c r="B61" s="28">
        <f t="shared" ref="B61:C64" si="55">ROUND(O61/12*$M$2,2)</f>
        <v>831.98</v>
      </c>
      <c r="C61" s="28">
        <f t="shared" si="55"/>
        <v>4.16</v>
      </c>
      <c r="D61" s="28">
        <f t="shared" ref="D61:D64" si="56">ROUND((B61+C61)/12,2)</f>
        <v>69.680000000000007</v>
      </c>
      <c r="E61" s="28">
        <f t="shared" ref="E61:E64" si="57">ROUND(Q61/12*$M$2,2)</f>
        <v>51.92</v>
      </c>
      <c r="F61" s="38">
        <f>24.96*$M$2</f>
        <v>12.48</v>
      </c>
      <c r="G61" s="28">
        <f t="shared" ref="G61" si="58">SUM(B61:F61)</f>
        <v>970.21999999999991</v>
      </c>
      <c r="H61" s="28"/>
      <c r="I61" s="8">
        <f t="shared" ref="I61:I63" si="59">ROUND(140*$M$2,2)</f>
        <v>70</v>
      </c>
      <c r="J61" s="8">
        <f t="shared" ref="J61:J63" si="60">ROUND(600/12,2)</f>
        <v>50</v>
      </c>
      <c r="K61" s="7">
        <f t="shared" si="54"/>
        <v>1071.07</v>
      </c>
      <c r="L61" s="7">
        <f t="shared" ref="L61:L63" si="61">ROUND((G61-F61)*40.38%+(F61+I61+J61)*32.7%+(G61+H61+I61+J61)*1.61%,2)</f>
        <v>447.61</v>
      </c>
      <c r="M61" s="30">
        <f t="shared" ref="M61" si="62">K61+L61</f>
        <v>1518.6799999999998</v>
      </c>
      <c r="N61" s="31"/>
      <c r="O61" s="29">
        <v>19967.47</v>
      </c>
      <c r="P61" s="29">
        <v>99.84</v>
      </c>
      <c r="Q61" s="29">
        <v>1246.1600000000001</v>
      </c>
      <c r="R61" s="32"/>
      <c r="S61" s="33"/>
    </row>
    <row r="62" spans="1:19" ht="15" x14ac:dyDescent="0.2">
      <c r="A62" s="27" t="s">
        <v>1</v>
      </c>
      <c r="B62" s="28">
        <f t="shared" si="55"/>
        <v>856.94</v>
      </c>
      <c r="C62" s="28">
        <f t="shared" si="55"/>
        <v>4.29</v>
      </c>
      <c r="D62" s="28">
        <f t="shared" si="56"/>
        <v>71.77</v>
      </c>
      <c r="E62" s="28">
        <f t="shared" si="57"/>
        <v>70.58</v>
      </c>
      <c r="F62" s="38">
        <f>25.71*$M$2</f>
        <v>12.855</v>
      </c>
      <c r="G62" s="28">
        <f>SUM(B62:F62)</f>
        <v>1016.4350000000001</v>
      </c>
      <c r="H62" s="28"/>
      <c r="I62" s="8">
        <f t="shared" si="59"/>
        <v>70</v>
      </c>
      <c r="J62" s="8">
        <f t="shared" si="60"/>
        <v>50</v>
      </c>
      <c r="K62" s="7">
        <f t="shared" si="54"/>
        <v>1116.3599999999999</v>
      </c>
      <c r="L62" s="7">
        <f t="shared" si="61"/>
        <v>466.99</v>
      </c>
      <c r="M62" s="30">
        <f>K62+L62</f>
        <v>1583.35</v>
      </c>
      <c r="N62" s="31"/>
      <c r="O62" s="29">
        <v>20566.599999999999</v>
      </c>
      <c r="P62" s="29">
        <v>102.84</v>
      </c>
      <c r="Q62" s="29">
        <v>1693.97</v>
      </c>
      <c r="R62" s="32"/>
      <c r="S62" s="33"/>
    </row>
    <row r="63" spans="1:19" ht="15" x14ac:dyDescent="0.2">
      <c r="A63" s="27" t="s">
        <v>2</v>
      </c>
      <c r="B63" s="28">
        <f t="shared" si="55"/>
        <v>995.94</v>
      </c>
      <c r="C63" s="28">
        <f t="shared" si="55"/>
        <v>4.9800000000000004</v>
      </c>
      <c r="D63" s="28">
        <f t="shared" si="56"/>
        <v>83.41</v>
      </c>
      <c r="E63" s="28">
        <f t="shared" si="57"/>
        <v>100.92</v>
      </c>
      <c r="F63" s="38">
        <f>29.88*$M$2</f>
        <v>14.94</v>
      </c>
      <c r="G63" s="28">
        <f>SUM(B63:F63)</f>
        <v>1200.1900000000003</v>
      </c>
      <c r="H63" s="28"/>
      <c r="I63" s="8">
        <f t="shared" si="59"/>
        <v>70</v>
      </c>
      <c r="J63" s="8">
        <f t="shared" si="60"/>
        <v>50</v>
      </c>
      <c r="K63" s="7">
        <f t="shared" si="54"/>
        <v>1296.49</v>
      </c>
      <c r="L63" s="7">
        <f t="shared" si="61"/>
        <v>543.98</v>
      </c>
      <c r="M63" s="30">
        <f>K63+L63</f>
        <v>1840.47</v>
      </c>
      <c r="N63" s="31"/>
      <c r="O63" s="29">
        <v>23902.47</v>
      </c>
      <c r="P63" s="29">
        <v>119.52</v>
      </c>
      <c r="Q63" s="29">
        <v>2422.16</v>
      </c>
      <c r="R63" s="32"/>
      <c r="S63" s="33"/>
    </row>
    <row r="64" spans="1:19" ht="15" x14ac:dyDescent="0.2">
      <c r="A64" s="27" t="s">
        <v>3</v>
      </c>
      <c r="B64" s="28">
        <f t="shared" si="55"/>
        <v>1120.42</v>
      </c>
      <c r="C64" s="28">
        <f t="shared" si="55"/>
        <v>5.6</v>
      </c>
      <c r="D64" s="28">
        <f t="shared" si="56"/>
        <v>93.84</v>
      </c>
      <c r="E64" s="28">
        <f t="shared" si="57"/>
        <v>121.23</v>
      </c>
      <c r="F64" s="38">
        <f>33.61*$M$2</f>
        <v>16.805</v>
      </c>
      <c r="G64" s="28">
        <f>SUM(B64:F64)</f>
        <v>1357.895</v>
      </c>
      <c r="H64" s="8">
        <f>ROUND(((3099)*1.15)/12,2)</f>
        <v>296.99</v>
      </c>
      <c r="I64" s="28"/>
      <c r="J64" s="8"/>
      <c r="K64" s="7">
        <f>ROUND(G64+H64+I64+J64-(G64-F64)*2%,2)</f>
        <v>1628.06</v>
      </c>
      <c r="L64" s="7">
        <f>ROUND((G64-F64)*40.38%+(F64+H64+I64+J64)*32.7%+(G64+H64+I64+J64)*1.61%+((B64+C64)-556.86*$M$2)*4.36%,2)</f>
        <v>707.74</v>
      </c>
      <c r="M64" s="30">
        <f>K64+L64</f>
        <v>2335.8000000000002</v>
      </c>
      <c r="N64" s="31"/>
      <c r="O64" s="29">
        <v>26890.05</v>
      </c>
      <c r="P64" s="29">
        <v>134.4</v>
      </c>
      <c r="Q64" s="29">
        <v>2909.4</v>
      </c>
      <c r="R64" s="32"/>
      <c r="S64" s="33"/>
    </row>
    <row r="66" spans="1:19" ht="15" x14ac:dyDescent="0.2">
      <c r="A66" s="1" t="s">
        <v>25</v>
      </c>
      <c r="B66" s="1" t="s">
        <v>26</v>
      </c>
      <c r="C66" s="1"/>
      <c r="D66" s="37"/>
      <c r="E66" s="1"/>
      <c r="F66" s="1"/>
      <c r="G66" s="1"/>
      <c r="P66" s="35"/>
      <c r="Q66" s="35"/>
      <c r="R66" s="36"/>
      <c r="S66" s="33"/>
    </row>
    <row r="67" spans="1:19" x14ac:dyDescent="0.2">
      <c r="A67" s="1" t="s">
        <v>27</v>
      </c>
      <c r="B67" s="1"/>
      <c r="C67" s="1"/>
      <c r="D67" s="1"/>
      <c r="E67" s="1"/>
      <c r="F67" s="1" t="s">
        <v>28</v>
      </c>
      <c r="G67" s="1"/>
    </row>
    <row r="68" spans="1:19" x14ac:dyDescent="0.2">
      <c r="A68" s="1" t="s">
        <v>29</v>
      </c>
      <c r="B68" s="1"/>
      <c r="C68" s="1"/>
      <c r="D68" s="1"/>
      <c r="E68" s="1"/>
      <c r="F68" s="1" t="s">
        <v>30</v>
      </c>
      <c r="G68" s="1"/>
    </row>
    <row r="69" spans="1:19" x14ac:dyDescent="0.2">
      <c r="A69" s="1" t="s">
        <v>31</v>
      </c>
      <c r="B69" s="1"/>
      <c r="C69" s="1"/>
      <c r="D69" s="1"/>
      <c r="E69" s="1"/>
      <c r="F69" s="1" t="s">
        <v>32</v>
      </c>
      <c r="G69" s="1"/>
    </row>
    <row r="70" spans="1:19" x14ac:dyDescent="0.2">
      <c r="A70" s="1" t="s">
        <v>33</v>
      </c>
      <c r="B70" s="1"/>
      <c r="C70" s="1"/>
      <c r="D70" s="1"/>
      <c r="E70" s="1"/>
      <c r="F70" s="1" t="s">
        <v>34</v>
      </c>
      <c r="G70" s="1"/>
    </row>
    <row r="71" spans="1:19" x14ac:dyDescent="0.2">
      <c r="A71" s="1" t="s">
        <v>35</v>
      </c>
      <c r="B71" s="1"/>
      <c r="C71" s="1"/>
      <c r="D71" s="1"/>
      <c r="E71" s="1"/>
      <c r="F71" s="1" t="s">
        <v>36</v>
      </c>
      <c r="G71" s="1"/>
    </row>
  </sheetData>
  <printOptions horizontalCentered="1"/>
  <pageMargins left="0" right="0" top="0.98425196850393704" bottom="0.98425196850393704" header="0.51181102362204722" footer="0.51181102362204722"/>
  <pageSetup paperSize="9" scale="31" orientation="landscape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100% </vt:lpstr>
      <vt:lpstr>83,33%</vt:lpstr>
      <vt:lpstr>66,66%</vt:lpstr>
      <vt:lpstr>50%</vt:lpstr>
    </vt:vector>
  </TitlesOfParts>
  <Company>UNIV. DEGLI  DI  FIRENZE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UNIV. DEGLI  DI  FIRENZE</dc:creator>
  <cp:lastModifiedBy>Claudia Caponi</cp:lastModifiedBy>
  <cp:lastPrinted>2018-04-20T10:50:32Z</cp:lastPrinted>
  <dcterms:created xsi:type="dcterms:W3CDTF">2003-05-21T09:14:45Z</dcterms:created>
  <dcterms:modified xsi:type="dcterms:W3CDTF">2024-05-09T10:26:18Z</dcterms:modified>
</cp:coreProperties>
</file>