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lmo.unifi.it\ASEF_DOCUMENTI_STIPENDI\DOCUMENTI STANZA 82_219\CCNL 2019_2021 giuridico_economico\paginaweb CCNL2019_2021\aggiornamento aprile 25\"/>
    </mc:Choice>
  </mc:AlternateContent>
  <xr:revisionPtr revIDLastSave="0" documentId="13_ncr:1_{C5ADACE4-2957-442E-8C67-48D2B7C0B0FB}" xr6:coauthVersionLast="47" xr6:coauthVersionMax="47" xr10:uidLastSave="{00000000-0000-0000-0000-000000000000}"/>
  <bookViews>
    <workbookView xWindow="-120" yWindow="-120" windowWidth="29040" windowHeight="15720" xr2:uid="{5752DC0A-2BF3-49B5-BC42-6E7CE319AD60}"/>
  </bookViews>
  <sheets>
    <sheet name="NT BU 100%" sheetId="1" r:id="rId1"/>
    <sheet name="NT BU 83,33%" sheetId="5" r:id="rId2"/>
    <sheet name="NT BU 66,66%" sheetId="7" r:id="rId3"/>
    <sheet name="NT BU 50%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5" i="1"/>
  <c r="C26" i="1"/>
  <c r="C23" i="1"/>
  <c r="C16" i="1"/>
  <c r="C17" i="1"/>
  <c r="C18" i="1"/>
  <c r="C15" i="1"/>
  <c r="C23" i="6" l="1"/>
  <c r="C26" i="6"/>
  <c r="C25" i="6"/>
  <c r="C24" i="6"/>
  <c r="C18" i="6"/>
  <c r="C17" i="6"/>
  <c r="C16" i="6"/>
  <c r="C15" i="6"/>
  <c r="C23" i="7"/>
  <c r="C26" i="7"/>
  <c r="C25" i="7"/>
  <c r="C24" i="7"/>
  <c r="C16" i="7"/>
  <c r="C17" i="7"/>
  <c r="C18" i="7"/>
  <c r="C15" i="7"/>
  <c r="C24" i="5"/>
  <c r="C25" i="5"/>
  <c r="C26" i="5"/>
  <c r="C23" i="5"/>
  <c r="C18" i="5"/>
  <c r="C16" i="5"/>
  <c r="C17" i="5"/>
  <c r="C15" i="5"/>
  <c r="E26" i="7" l="1"/>
  <c r="K26" i="7"/>
  <c r="B26" i="7"/>
  <c r="K25" i="7"/>
  <c r="E25" i="7"/>
  <c r="B25" i="7"/>
  <c r="K24" i="7"/>
  <c r="E24" i="7"/>
  <c r="B24" i="7"/>
  <c r="K23" i="7"/>
  <c r="E23" i="7"/>
  <c r="B23" i="7"/>
  <c r="D23" i="7" s="1"/>
  <c r="F23" i="7" s="1"/>
  <c r="K18" i="7"/>
  <c r="E18" i="7"/>
  <c r="B18" i="7"/>
  <c r="D18" i="7" s="1"/>
  <c r="F18" i="7" s="1"/>
  <c r="E17" i="7"/>
  <c r="K17" i="7"/>
  <c r="B17" i="7"/>
  <c r="E16" i="7"/>
  <c r="K16" i="7"/>
  <c r="B16" i="7"/>
  <c r="K15" i="7"/>
  <c r="E15" i="7"/>
  <c r="B15" i="7"/>
  <c r="E10" i="7"/>
  <c r="C10" i="7"/>
  <c r="B10" i="7"/>
  <c r="K9" i="7"/>
  <c r="E9" i="7"/>
  <c r="C9" i="7"/>
  <c r="B9" i="7"/>
  <c r="D9" i="7" s="1"/>
  <c r="M8" i="7"/>
  <c r="C8" i="7" s="1"/>
  <c r="E8" i="7"/>
  <c r="B8" i="7"/>
  <c r="E7" i="7"/>
  <c r="C7" i="7"/>
  <c r="K7" i="7" s="1"/>
  <c r="B7" i="7"/>
  <c r="E26" i="6"/>
  <c r="K26" i="6"/>
  <c r="B26" i="6"/>
  <c r="K25" i="6"/>
  <c r="E25" i="6"/>
  <c r="B25" i="6"/>
  <c r="E24" i="6"/>
  <c r="B24" i="6"/>
  <c r="K23" i="6"/>
  <c r="E23" i="6"/>
  <c r="B23" i="6"/>
  <c r="D23" i="6" s="1"/>
  <c r="F23" i="6" s="1"/>
  <c r="E18" i="6"/>
  <c r="K18" i="6"/>
  <c r="B18" i="6"/>
  <c r="E17" i="6"/>
  <c r="K17" i="6"/>
  <c r="B17" i="6"/>
  <c r="K16" i="6"/>
  <c r="E16" i="6"/>
  <c r="B16" i="6"/>
  <c r="K15" i="6"/>
  <c r="E15" i="6"/>
  <c r="B15" i="6"/>
  <c r="D15" i="6" s="1"/>
  <c r="F15" i="6" s="1"/>
  <c r="E10" i="6"/>
  <c r="C10" i="6"/>
  <c r="B10" i="6"/>
  <c r="E9" i="6"/>
  <c r="C9" i="6"/>
  <c r="K9" i="6" s="1"/>
  <c r="B9" i="6"/>
  <c r="D9" i="6" s="1"/>
  <c r="F9" i="6" s="1"/>
  <c r="M8" i="6"/>
  <c r="C8" i="6" s="1"/>
  <c r="E8" i="6"/>
  <c r="B8" i="6"/>
  <c r="E7" i="6"/>
  <c r="C7" i="6"/>
  <c r="K7" i="6" s="1"/>
  <c r="B7" i="6"/>
  <c r="D7" i="6" s="1"/>
  <c r="E26" i="5"/>
  <c r="K26" i="5"/>
  <c r="B26" i="5"/>
  <c r="D26" i="5" s="1"/>
  <c r="F26" i="5" s="1"/>
  <c r="E25" i="5"/>
  <c r="B25" i="5"/>
  <c r="E24" i="5"/>
  <c r="K24" i="5"/>
  <c r="B24" i="5"/>
  <c r="K23" i="5"/>
  <c r="E23" i="5"/>
  <c r="B23" i="5"/>
  <c r="D23" i="5" s="1"/>
  <c r="K18" i="5"/>
  <c r="E18" i="5"/>
  <c r="B18" i="5"/>
  <c r="K17" i="5"/>
  <c r="E17" i="5"/>
  <c r="B17" i="5"/>
  <c r="K16" i="5"/>
  <c r="E16" i="5"/>
  <c r="B16" i="5"/>
  <c r="D16" i="5" s="1"/>
  <c r="E15" i="5"/>
  <c r="B15" i="5"/>
  <c r="E10" i="5"/>
  <c r="C10" i="5"/>
  <c r="K10" i="5" s="1"/>
  <c r="B10" i="5"/>
  <c r="E9" i="5"/>
  <c r="C9" i="5"/>
  <c r="K9" i="5" s="1"/>
  <c r="B9" i="5"/>
  <c r="D9" i="5" s="1"/>
  <c r="M8" i="5"/>
  <c r="C8" i="5" s="1"/>
  <c r="K8" i="5" s="1"/>
  <c r="E8" i="5"/>
  <c r="B8" i="5"/>
  <c r="E7" i="5"/>
  <c r="C7" i="5"/>
  <c r="K7" i="5" s="1"/>
  <c r="B7" i="5"/>
  <c r="E18" i="1"/>
  <c r="B18" i="1"/>
  <c r="E17" i="1"/>
  <c r="B17" i="1"/>
  <c r="E16" i="1"/>
  <c r="B16" i="1"/>
  <c r="E15" i="1"/>
  <c r="B15" i="1"/>
  <c r="D10" i="7" l="1"/>
  <c r="F10" i="7"/>
  <c r="D24" i="7"/>
  <c r="F24" i="7" s="1"/>
  <c r="K10" i="7"/>
  <c r="F9" i="7"/>
  <c r="G10" i="7"/>
  <c r="H10" i="7" s="1"/>
  <c r="I10" i="7"/>
  <c r="I18" i="7"/>
  <c r="G18" i="7"/>
  <c r="H18" i="7" s="1"/>
  <c r="J18" i="7" s="1"/>
  <c r="D8" i="7"/>
  <c r="F8" i="7" s="1"/>
  <c r="K8" i="7"/>
  <c r="I23" i="7"/>
  <c r="G23" i="7"/>
  <c r="H23" i="7" s="1"/>
  <c r="I9" i="7"/>
  <c r="G9" i="7"/>
  <c r="H9" i="7" s="1"/>
  <c r="J9" i="7" s="1"/>
  <c r="D7" i="7"/>
  <c r="F7" i="7" s="1"/>
  <c r="D17" i="7"/>
  <c r="F17" i="7" s="1"/>
  <c r="D16" i="7"/>
  <c r="F16" i="7" s="1"/>
  <c r="D26" i="7"/>
  <c r="F26" i="7" s="1"/>
  <c r="D15" i="7"/>
  <c r="F15" i="7" s="1"/>
  <c r="D25" i="7"/>
  <c r="F25" i="7" s="1"/>
  <c r="D24" i="6"/>
  <c r="F24" i="6" s="1"/>
  <c r="D10" i="6"/>
  <c r="F10" i="6"/>
  <c r="G10" i="6" s="1"/>
  <c r="G9" i="6"/>
  <c r="H9" i="6" s="1"/>
  <c r="I9" i="6"/>
  <c r="G15" i="6"/>
  <c r="H15" i="6" s="1"/>
  <c r="I15" i="6"/>
  <c r="K8" i="6"/>
  <c r="D8" i="6"/>
  <c r="F8" i="6"/>
  <c r="I23" i="6"/>
  <c r="G23" i="6"/>
  <c r="H23" i="6" s="1"/>
  <c r="J23" i="6" s="1"/>
  <c r="D17" i="6"/>
  <c r="F17" i="6" s="1"/>
  <c r="F7" i="6"/>
  <c r="K24" i="6"/>
  <c r="D26" i="6"/>
  <c r="F26" i="6" s="1"/>
  <c r="K10" i="6"/>
  <c r="D16" i="6"/>
  <c r="F16" i="6" s="1"/>
  <c r="D25" i="6"/>
  <c r="F25" i="6" s="1"/>
  <c r="D18" i="6"/>
  <c r="F18" i="6" s="1"/>
  <c r="F16" i="5"/>
  <c r="H16" i="5" s="1"/>
  <c r="J16" i="5" s="1"/>
  <c r="I16" i="5"/>
  <c r="G16" i="5"/>
  <c r="F10" i="5"/>
  <c r="G26" i="5"/>
  <c r="H26" i="5" s="1"/>
  <c r="J26" i="5" s="1"/>
  <c r="I26" i="5"/>
  <c r="F8" i="5"/>
  <c r="D10" i="5"/>
  <c r="D24" i="5"/>
  <c r="F24" i="5" s="1"/>
  <c r="D8" i="5"/>
  <c r="D18" i="5"/>
  <c r="F18" i="5" s="1"/>
  <c r="D7" i="5"/>
  <c r="F7" i="5" s="1"/>
  <c r="K15" i="5"/>
  <c r="D17" i="5"/>
  <c r="F17" i="5" s="1"/>
  <c r="F9" i="5"/>
  <c r="F23" i="5"/>
  <c r="K25" i="5"/>
  <c r="D15" i="5"/>
  <c r="F15" i="5" s="1"/>
  <c r="D25" i="5"/>
  <c r="F25" i="5" s="1"/>
  <c r="D18" i="1"/>
  <c r="F18" i="1" s="1"/>
  <c r="I18" i="1" s="1"/>
  <c r="D17" i="1"/>
  <c r="F17" i="1" s="1"/>
  <c r="D16" i="1"/>
  <c r="F16" i="1" s="1"/>
  <c r="D15" i="1"/>
  <c r="F15" i="1" s="1"/>
  <c r="G24" i="7" l="1"/>
  <c r="I24" i="7"/>
  <c r="H24" i="7"/>
  <c r="J24" i="7" s="1"/>
  <c r="J10" i="7"/>
  <c r="G26" i="7"/>
  <c r="H26" i="7" s="1"/>
  <c r="I26" i="7"/>
  <c r="I17" i="7"/>
  <c r="G17" i="7"/>
  <c r="H17" i="7" s="1"/>
  <c r="I8" i="7"/>
  <c r="G8" i="7"/>
  <c r="H8" i="7" s="1"/>
  <c r="J8" i="7" s="1"/>
  <c r="I15" i="7"/>
  <c r="G15" i="7"/>
  <c r="H15" i="7" s="1"/>
  <c r="J15" i="7" s="1"/>
  <c r="I7" i="7"/>
  <c r="G7" i="7"/>
  <c r="H7" i="7" s="1"/>
  <c r="J7" i="7" s="1"/>
  <c r="I16" i="7"/>
  <c r="G16" i="7"/>
  <c r="H16" i="7" s="1"/>
  <c r="J16" i="7" s="1"/>
  <c r="I25" i="7"/>
  <c r="G25" i="7"/>
  <c r="H25" i="7" s="1"/>
  <c r="J25" i="7" s="1"/>
  <c r="J23" i="7"/>
  <c r="G24" i="6"/>
  <c r="H24" i="6"/>
  <c r="I24" i="6"/>
  <c r="J15" i="6"/>
  <c r="H10" i="6"/>
  <c r="J10" i="6" s="1"/>
  <c r="I10" i="6"/>
  <c r="J9" i="6"/>
  <c r="G18" i="6"/>
  <c r="I18" i="6"/>
  <c r="H18" i="6"/>
  <c r="J18" i="6" s="1"/>
  <c r="I17" i="6"/>
  <c r="G17" i="6"/>
  <c r="H17" i="6" s="1"/>
  <c r="J17" i="6" s="1"/>
  <c r="G26" i="6"/>
  <c r="I26" i="6"/>
  <c r="H26" i="6"/>
  <c r="J26" i="6" s="1"/>
  <c r="G25" i="6"/>
  <c r="H25" i="6" s="1"/>
  <c r="I25" i="6"/>
  <c r="I16" i="6"/>
  <c r="G16" i="6"/>
  <c r="H16" i="6" s="1"/>
  <c r="J16" i="6" s="1"/>
  <c r="I7" i="6"/>
  <c r="G7" i="6"/>
  <c r="H7" i="6"/>
  <c r="J7" i="6" s="1"/>
  <c r="I8" i="6"/>
  <c r="G8" i="6"/>
  <c r="H8" i="6" s="1"/>
  <c r="J8" i="6" s="1"/>
  <c r="G17" i="5"/>
  <c r="H17" i="5" s="1"/>
  <c r="I17" i="5"/>
  <c r="G25" i="5"/>
  <c r="H25" i="5" s="1"/>
  <c r="I25" i="5"/>
  <c r="I15" i="5"/>
  <c r="G15" i="5"/>
  <c r="H15" i="5" s="1"/>
  <c r="I10" i="5"/>
  <c r="G10" i="5"/>
  <c r="H10" i="5" s="1"/>
  <c r="I8" i="5"/>
  <c r="G8" i="5"/>
  <c r="H8" i="5" s="1"/>
  <c r="J8" i="5" s="1"/>
  <c r="I7" i="5"/>
  <c r="G7" i="5"/>
  <c r="H7" i="5"/>
  <c r="J7" i="5" s="1"/>
  <c r="G23" i="5"/>
  <c r="H23" i="5" s="1"/>
  <c r="I23" i="5"/>
  <c r="I9" i="5"/>
  <c r="G9" i="5"/>
  <c r="H9" i="5" s="1"/>
  <c r="J9" i="5" s="1"/>
  <c r="G18" i="5"/>
  <c r="H18" i="5" s="1"/>
  <c r="I18" i="5"/>
  <c r="I24" i="5"/>
  <c r="G24" i="5"/>
  <c r="H24" i="5" s="1"/>
  <c r="J24" i="5" s="1"/>
  <c r="G18" i="1"/>
  <c r="H18" i="1" s="1"/>
  <c r="J18" i="1" s="1"/>
  <c r="I15" i="1"/>
  <c r="G15" i="1"/>
  <c r="H15" i="1" s="1"/>
  <c r="G16" i="1"/>
  <c r="H16" i="1" s="1"/>
  <c r="I16" i="1"/>
  <c r="I17" i="1"/>
  <c r="G17" i="1"/>
  <c r="H17" i="1" s="1"/>
  <c r="J24" i="6" l="1"/>
  <c r="J26" i="7"/>
  <c r="J17" i="7"/>
  <c r="J18" i="5"/>
  <c r="J15" i="5"/>
  <c r="J25" i="6"/>
  <c r="J25" i="5"/>
  <c r="J23" i="5"/>
  <c r="J10" i="5"/>
  <c r="J17" i="5"/>
  <c r="J17" i="1"/>
  <c r="J16" i="1"/>
  <c r="J15" i="1"/>
  <c r="C7" i="1" l="1"/>
  <c r="E10" i="1"/>
  <c r="C10" i="1"/>
  <c r="B10" i="1"/>
  <c r="D10" i="1" s="1"/>
  <c r="E9" i="1"/>
  <c r="C9" i="1"/>
  <c r="B9" i="1"/>
  <c r="M8" i="1"/>
  <c r="C8" i="1" s="1"/>
  <c r="E8" i="1"/>
  <c r="B8" i="1"/>
  <c r="E7" i="1"/>
  <c r="B7" i="1"/>
  <c r="D8" i="1" l="1"/>
  <c r="F10" i="1"/>
  <c r="I10" i="1" s="1"/>
  <c r="F8" i="1"/>
  <c r="D7" i="1"/>
  <c r="F7" i="1" s="1"/>
  <c r="D9" i="1"/>
  <c r="F9" i="1" s="1"/>
  <c r="G10" i="1" l="1"/>
  <c r="H10" i="1" s="1"/>
  <c r="J10" i="1" s="1"/>
  <c r="G9" i="1"/>
  <c r="H9" i="1" s="1"/>
  <c r="I9" i="1"/>
  <c r="I7" i="1"/>
  <c r="G7" i="1"/>
  <c r="H7" i="1" s="1"/>
  <c r="J7" i="1" s="1"/>
  <c r="G8" i="1"/>
  <c r="I8" i="1"/>
  <c r="H8" i="1"/>
  <c r="J8" i="1" s="1"/>
  <c r="J9" i="1" l="1"/>
  <c r="E26" i="1" l="1"/>
  <c r="B26" i="1"/>
  <c r="E25" i="1"/>
  <c r="B25" i="1"/>
  <c r="E24" i="1"/>
  <c r="B24" i="1"/>
  <c r="E23" i="1"/>
  <c r="B23" i="1"/>
  <c r="D26" i="1" l="1"/>
  <c r="F26" i="1" s="1"/>
  <c r="D25" i="1"/>
  <c r="F25" i="1" s="1"/>
  <c r="G25" i="1" s="1"/>
  <c r="D24" i="1"/>
  <c r="F24" i="1" s="1"/>
  <c r="G24" i="1" s="1"/>
  <c r="D23" i="1"/>
  <c r="F23" i="1" s="1"/>
  <c r="G23" i="1" s="1"/>
  <c r="G26" i="1" l="1"/>
  <c r="H26" i="1" s="1"/>
  <c r="I24" i="1"/>
  <c r="H24" i="1"/>
  <c r="H23" i="1"/>
  <c r="I23" i="1"/>
  <c r="I26" i="1"/>
  <c r="H25" i="1"/>
  <c r="I25" i="1"/>
  <c r="J26" i="1" l="1"/>
  <c r="J23" i="1"/>
  <c r="J25" i="1"/>
  <c r="J24" i="1"/>
</calcChain>
</file>

<file path=xl/sharedStrings.xml><?xml version="1.0" encoding="utf-8"?>
<sst xmlns="http://schemas.openxmlformats.org/spreadsheetml/2006/main" count="232" uniqueCount="29">
  <si>
    <t>TABELLE STIPENDI MENSILI  PERSONALE A TEMPO DETERMINATO</t>
  </si>
  <si>
    <t>stip. base con IIS conglobata</t>
  </si>
  <si>
    <t>13 ma</t>
  </si>
  <si>
    <t>indenn. ateneo</t>
  </si>
  <si>
    <t>totale</t>
  </si>
  <si>
    <t>tfr</t>
  </si>
  <si>
    <t>tot.lordo senza oneri</t>
  </si>
  <si>
    <t>oneri *</t>
  </si>
  <si>
    <t>costo mensile</t>
  </si>
  <si>
    <t>Valore annuo tabellare</t>
  </si>
  <si>
    <t>Indennità di Ateneo</t>
  </si>
  <si>
    <t>Area</t>
  </si>
  <si>
    <t>Operatori</t>
  </si>
  <si>
    <t>Collaboratori</t>
  </si>
  <si>
    <t>Funzionari</t>
  </si>
  <si>
    <t>Elevate Professionalità</t>
  </si>
  <si>
    <t>*</t>
  </si>
  <si>
    <t>oneri= inps 25,07% + enpdep 0,093% + irap 8,50%</t>
  </si>
  <si>
    <t xml:space="preserve">   COSTI PER PERSONALE su fondi BILANCIO INPS (inferiori all'anno)</t>
  </si>
  <si>
    <t>CCNL 2019/2021 siglato il 18/01/2024 valido dal 01/01/2025 al 31/03/2025</t>
  </si>
  <si>
    <t>CCNL 2019/2021 siglato il 18/01/2024 valido dal 01/04/2025 al 30/06/2025</t>
  </si>
  <si>
    <t>IVC 2024</t>
  </si>
  <si>
    <t>IVC 2024 e IVC aprile-giugno25</t>
  </si>
  <si>
    <t>IVC 2022-25 DA LUG</t>
  </si>
  <si>
    <t>IVC 2024 e IVC da luglio 25</t>
  </si>
  <si>
    <t>CCNL 2019/2021 siglato il 18/01/2024 valido dal 01/07/2025</t>
  </si>
  <si>
    <t>IVC 2024 e  apr-giu 25</t>
  </si>
  <si>
    <t>IVC 2022-25 da lug 25</t>
  </si>
  <si>
    <t>IVC 2022-25 da luglio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</si>
</sst>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2"/>
      <color indexed="10"/>
      <name val="Verdana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0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41" fontId="4" fillId="0" borderId="0" xfId="3" applyFont="1" applyAlignment="1">
      <alignment vertical="center"/>
    </xf>
    <xf numFmtId="0" fontId="4" fillId="0" borderId="1" xfId="1" applyFont="1" applyBorder="1" applyAlignment="1">
      <alignment vertical="center"/>
    </xf>
    <xf numFmtId="164" fontId="4" fillId="0" borderId="1" xfId="3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164" fontId="9" fillId="0" borderId="0" xfId="3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" fontId="4" fillId="0" borderId="0" xfId="1" applyNumberFormat="1" applyFont="1" applyAlignment="1">
      <alignment vertical="center"/>
    </xf>
    <xf numFmtId="41" fontId="10" fillId="0" borderId="0" xfId="3" applyFont="1" applyAlignment="1">
      <alignment vertical="center"/>
    </xf>
    <xf numFmtId="0" fontId="4" fillId="0" borderId="0" xfId="1" applyFont="1" applyAlignment="1">
      <alignment horizontal="right" vertical="center"/>
    </xf>
    <xf numFmtId="10" fontId="5" fillId="0" borderId="1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 wrapText="1"/>
    </xf>
    <xf numFmtId="41" fontId="4" fillId="0" borderId="0" xfId="3" applyFont="1" applyBorder="1" applyAlignment="1">
      <alignment vertical="center"/>
    </xf>
    <xf numFmtId="0" fontId="3" fillId="0" borderId="0" xfId="1" applyFont="1" applyAlignment="1">
      <alignment vertical="center"/>
    </xf>
  </cellXfs>
  <cellStyles count="4">
    <cellStyle name="Migliaia [0] 2" xfId="3" xr:uid="{096BC597-4F7D-4A1F-A1AF-E55502D49192}"/>
    <cellStyle name="Normale" xfId="0" builtinId="0"/>
    <cellStyle name="Normale 2" xfId="1" xr:uid="{A228F18D-B6B3-4DCE-82ED-7BAA6D128178}"/>
    <cellStyle name="Normale 3" xfId="2" xr:uid="{D0C9E64B-B8F8-4FB4-A1EE-E15648976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C69B-9575-41B9-A534-0CA4CB982CBE}">
  <sheetPr>
    <pageSetUpPr fitToPage="1"/>
  </sheetPr>
  <dimension ref="A1:P28"/>
  <sheetViews>
    <sheetView tabSelected="1" zoomScaleNormal="100" zoomScaleSheetLayoutView="100" workbookViewId="0">
      <selection activeCell="A2" sqref="A2"/>
    </sheetView>
  </sheetViews>
  <sheetFormatPr defaultColWidth="12.28515625" defaultRowHeight="12.75" x14ac:dyDescent="0.25"/>
  <cols>
    <col min="1" max="1" width="22.7109375" style="2" bestFit="1" customWidth="1"/>
    <col min="2" max="2" width="13.7109375" style="2" customWidth="1"/>
    <col min="3" max="3" width="12.140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7" width="14.7109375" style="2" customWidth="1"/>
    <col min="8" max="9" width="12.28515625" style="2" customWidth="1"/>
    <col min="10" max="10" width="14.42578125" style="2" customWidth="1"/>
    <col min="11" max="11" width="13.28515625" style="2" customWidth="1"/>
    <col min="12" max="12" width="13.85546875" style="2" customWidth="1"/>
    <col min="13" max="13" width="13.5703125" style="2" customWidth="1"/>
    <col min="14" max="14" width="11.28515625" style="2" customWidth="1"/>
    <col min="15" max="15" width="16.42578125" style="2" bestFit="1" customWidth="1"/>
    <col min="16" max="16384" width="12.28515625" style="2"/>
  </cols>
  <sheetData>
    <row r="1" spans="1:16" ht="14.25" x14ac:dyDescent="0.25">
      <c r="A1" s="30" t="s">
        <v>18</v>
      </c>
      <c r="B1" s="30"/>
      <c r="C1" s="30"/>
      <c r="D1" s="30"/>
      <c r="E1" s="30"/>
      <c r="F1" s="30"/>
      <c r="G1" s="30"/>
      <c r="J1" s="3"/>
      <c r="K1" s="3"/>
      <c r="L1" s="4"/>
    </row>
    <row r="2" spans="1:16" ht="15" x14ac:dyDescent="0.2">
      <c r="A2" s="5"/>
      <c r="B2" s="1" t="s">
        <v>0</v>
      </c>
      <c r="C2" s="1"/>
      <c r="D2" s="1"/>
      <c r="E2" s="1"/>
      <c r="F2" s="1"/>
      <c r="G2" s="1"/>
      <c r="H2" s="4"/>
      <c r="I2" s="4"/>
      <c r="J2" s="27">
        <v>1</v>
      </c>
      <c r="K2" s="6"/>
      <c r="L2" s="4"/>
      <c r="M2" s="4"/>
      <c r="N2" s="4"/>
    </row>
    <row r="3" spans="1:16" ht="15" x14ac:dyDescent="0.25">
      <c r="B3" s="22"/>
      <c r="C3" s="22"/>
      <c r="D3" s="22"/>
      <c r="E3" s="22"/>
      <c r="F3" s="22"/>
      <c r="G3" s="22"/>
      <c r="H3" s="22"/>
      <c r="I3" s="23"/>
      <c r="J3" s="19"/>
      <c r="K3" s="19"/>
      <c r="L3" s="23"/>
      <c r="M3" s="23"/>
      <c r="N3" s="23"/>
      <c r="O3" s="20"/>
      <c r="P3" s="21"/>
    </row>
    <row r="4" spans="1:16" ht="15" x14ac:dyDescent="0.25">
      <c r="B4" s="4"/>
      <c r="C4" s="4"/>
      <c r="D4" s="4"/>
      <c r="F4" s="7"/>
      <c r="G4" s="4"/>
      <c r="H4" s="4"/>
      <c r="J4" s="8" t="s">
        <v>19</v>
      </c>
      <c r="K4" s="19"/>
      <c r="L4" s="3"/>
      <c r="M4" s="4"/>
      <c r="N4" s="4"/>
      <c r="O4" s="20"/>
      <c r="P4" s="21"/>
    </row>
    <row r="5" spans="1:16" ht="38.25" x14ac:dyDescent="0.25">
      <c r="A5" s="9" t="s">
        <v>11</v>
      </c>
      <c r="B5" s="10" t="s">
        <v>1</v>
      </c>
      <c r="C5" s="10" t="s">
        <v>21</v>
      </c>
      <c r="D5" s="9" t="s">
        <v>2</v>
      </c>
      <c r="E5" s="10" t="s">
        <v>3</v>
      </c>
      <c r="F5" s="9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9"/>
      <c r="L5" s="11" t="s">
        <v>9</v>
      </c>
      <c r="M5" s="12" t="s">
        <v>21</v>
      </c>
      <c r="N5" s="11" t="s">
        <v>10</v>
      </c>
      <c r="O5" s="20"/>
      <c r="P5" s="21"/>
    </row>
    <row r="6" spans="1:16" ht="15" x14ac:dyDescent="0.25">
      <c r="B6" s="13"/>
      <c r="C6" s="13"/>
      <c r="D6" s="13"/>
      <c r="E6" s="13"/>
      <c r="F6" s="13"/>
      <c r="G6" s="13"/>
      <c r="H6" s="13"/>
      <c r="I6" s="13"/>
      <c r="J6" s="13"/>
      <c r="K6" s="19"/>
      <c r="O6" s="20"/>
      <c r="P6" s="21"/>
    </row>
    <row r="7" spans="1:16" ht="15" x14ac:dyDescent="0.25">
      <c r="A7" s="15" t="s">
        <v>12</v>
      </c>
      <c r="B7" s="16">
        <f>ROUND(L7/12*$J$2,2)</f>
        <v>1663.96</v>
      </c>
      <c r="C7" s="16">
        <f>ROUND((M7*7.7)/12*$J$2,2)</f>
        <v>64.06</v>
      </c>
      <c r="D7" s="16">
        <f>ROUND((B7+C7)/12,2)</f>
        <v>144</v>
      </c>
      <c r="E7" s="16">
        <f>ROUND(N7/12*$J$2,2)</f>
        <v>128.85</v>
      </c>
      <c r="F7" s="16">
        <f>SUM(B7:E7)</f>
        <v>2000.87</v>
      </c>
      <c r="G7" s="16">
        <f>(F7+140)/13.5-(F7+140)*0.5%</f>
        <v>147.87861296296296</v>
      </c>
      <c r="H7" s="16">
        <f>ROUND(F7+G7,2)</f>
        <v>2148.75</v>
      </c>
      <c r="I7" s="17">
        <f>ROUND(F7*33.663%,2)</f>
        <v>673.55</v>
      </c>
      <c r="J7" s="18">
        <f>H7+I7</f>
        <v>2822.3</v>
      </c>
      <c r="K7" s="19"/>
      <c r="L7" s="17">
        <v>19967.47</v>
      </c>
      <c r="M7" s="17">
        <v>99.84</v>
      </c>
      <c r="N7" s="17">
        <v>1546.16</v>
      </c>
      <c r="O7" s="20"/>
      <c r="P7" s="21"/>
    </row>
    <row r="8" spans="1:16" ht="15" x14ac:dyDescent="0.25">
      <c r="A8" s="15" t="s">
        <v>13</v>
      </c>
      <c r="B8" s="16">
        <f>ROUND(L8/12*$J$2,2)</f>
        <v>1746.05</v>
      </c>
      <c r="C8" s="16">
        <f t="shared" ref="C8:C10" si="0">ROUND((M8*7.7)/12*$J$2,2)</f>
        <v>67.22</v>
      </c>
      <c r="D8" s="16">
        <f>ROUND((B8+C8)/12,2)</f>
        <v>151.11000000000001</v>
      </c>
      <c r="E8" s="16">
        <f>ROUND(N8/12*$J$2,2)</f>
        <v>171.16</v>
      </c>
      <c r="F8" s="16">
        <f>SUM(B8:E8)</f>
        <v>2135.54</v>
      </c>
      <c r="G8" s="16">
        <f>(F8+140)/13.5-(F8+140)*0.5%</f>
        <v>157.18081851851852</v>
      </c>
      <c r="H8" s="16">
        <f>ROUND(F8+G8,2)</f>
        <v>2292.7199999999998</v>
      </c>
      <c r="I8" s="17">
        <f>ROUND(F8*33.663%,2)</f>
        <v>718.89</v>
      </c>
      <c r="J8" s="18">
        <f>H8+I8</f>
        <v>3011.6099999999997</v>
      </c>
      <c r="K8" s="19"/>
      <c r="L8" s="17">
        <v>20952.599999999999</v>
      </c>
      <c r="M8" s="17">
        <f>8.73*12</f>
        <v>104.76</v>
      </c>
      <c r="N8" s="17">
        <v>2053.9700000000003</v>
      </c>
      <c r="O8" s="20"/>
      <c r="P8" s="21"/>
    </row>
    <row r="9" spans="1:16" ht="15" x14ac:dyDescent="0.25">
      <c r="A9" s="15" t="s">
        <v>14</v>
      </c>
      <c r="B9" s="16">
        <f>ROUND(L9/12*$J$2,2)</f>
        <v>1991.87</v>
      </c>
      <c r="C9" s="16">
        <f t="shared" si="0"/>
        <v>76.69</v>
      </c>
      <c r="D9" s="16">
        <f>ROUND((B9+C9)/12,2)</f>
        <v>172.38</v>
      </c>
      <c r="E9" s="16">
        <f>ROUND(N9/12*$J$2,2)</f>
        <v>236.85</v>
      </c>
      <c r="F9" s="16">
        <f>SUM(B9:E9)</f>
        <v>2477.79</v>
      </c>
      <c r="G9" s="16">
        <f>(F9+140)/13.5-(F9+140)*0.5%</f>
        <v>180.82142037037036</v>
      </c>
      <c r="H9" s="16">
        <f>ROUND(F9+G9,2)</f>
        <v>2658.61</v>
      </c>
      <c r="I9" s="17">
        <f>ROUND(F9*33.663%,2)</f>
        <v>834.1</v>
      </c>
      <c r="J9" s="18">
        <f>H9+I9</f>
        <v>3492.71</v>
      </c>
      <c r="K9" s="19"/>
      <c r="L9" s="17">
        <v>23902.47</v>
      </c>
      <c r="M9" s="17">
        <v>119.52</v>
      </c>
      <c r="N9" s="17">
        <v>2842.16</v>
      </c>
      <c r="O9" s="20"/>
      <c r="P9" s="21"/>
    </row>
    <row r="10" spans="1:16" ht="15" x14ac:dyDescent="0.25">
      <c r="A10" s="15" t="s">
        <v>15</v>
      </c>
      <c r="B10" s="16">
        <f>ROUND(L10/12*$J$2,2)</f>
        <v>2240.84</v>
      </c>
      <c r="C10" s="16">
        <f t="shared" si="0"/>
        <v>86.24</v>
      </c>
      <c r="D10" s="16">
        <f>ROUND((B10+C10)/12,2)</f>
        <v>193.92</v>
      </c>
      <c r="E10" s="16">
        <f>ROUND(N10/12*$J$2,2)</f>
        <v>279.95</v>
      </c>
      <c r="F10" s="16">
        <f>SUM(B10:E10)</f>
        <v>2800.95</v>
      </c>
      <c r="G10" s="16">
        <f>(F10+284.08)/13.5-(F10+284.08)*0.5%</f>
        <v>213.09559074074073</v>
      </c>
      <c r="H10" s="16">
        <f>ROUND(F10+G10,2)</f>
        <v>3014.05</v>
      </c>
      <c r="I10" s="17">
        <f>ROUND(F10*33.663%,2)</f>
        <v>942.88</v>
      </c>
      <c r="J10" s="18">
        <f>H10+I10</f>
        <v>3956.9300000000003</v>
      </c>
      <c r="K10" s="19"/>
      <c r="L10" s="17">
        <v>26890.05</v>
      </c>
      <c r="M10" s="17">
        <v>134.4</v>
      </c>
      <c r="N10" s="17">
        <v>3359.4</v>
      </c>
      <c r="O10" s="20"/>
      <c r="P10" s="21"/>
    </row>
    <row r="11" spans="1:16" ht="15" x14ac:dyDescent="0.25">
      <c r="B11" s="22"/>
      <c r="C11" s="22"/>
      <c r="D11" s="22"/>
      <c r="E11" s="22"/>
      <c r="F11" s="22"/>
      <c r="G11" s="22"/>
      <c r="H11" s="22"/>
      <c r="I11" s="23"/>
      <c r="J11" s="19"/>
      <c r="K11" s="19"/>
      <c r="L11" s="23"/>
      <c r="M11" s="23"/>
      <c r="N11" s="23"/>
      <c r="O11" s="20"/>
      <c r="P11" s="21"/>
    </row>
    <row r="12" spans="1:16" ht="29.25" customHeight="1" x14ac:dyDescent="0.25">
      <c r="B12" s="4"/>
      <c r="C12" s="4"/>
      <c r="D12" s="4"/>
      <c r="F12" s="7"/>
      <c r="G12" s="4"/>
      <c r="H12" s="4"/>
      <c r="J12" s="8" t="s">
        <v>20</v>
      </c>
      <c r="K12" s="19"/>
      <c r="L12" s="3"/>
      <c r="M12" s="4"/>
      <c r="N12" s="4"/>
      <c r="O12" s="4"/>
    </row>
    <row r="13" spans="1:16" ht="51" x14ac:dyDescent="0.25">
      <c r="A13" s="9" t="s">
        <v>11</v>
      </c>
      <c r="B13" s="10" t="s">
        <v>1</v>
      </c>
      <c r="C13" s="10" t="s">
        <v>22</v>
      </c>
      <c r="D13" s="9" t="s">
        <v>2</v>
      </c>
      <c r="E13" s="10" t="s">
        <v>3</v>
      </c>
      <c r="F13" s="9" t="s">
        <v>4</v>
      </c>
      <c r="G13" s="10" t="s">
        <v>5</v>
      </c>
      <c r="H13" s="10" t="s">
        <v>6</v>
      </c>
      <c r="I13" s="10" t="s">
        <v>7</v>
      </c>
      <c r="J13" s="10" t="s">
        <v>8</v>
      </c>
      <c r="K13" s="19"/>
      <c r="L13" s="11" t="s">
        <v>9</v>
      </c>
      <c r="M13" s="11" t="s">
        <v>26</v>
      </c>
      <c r="N13" s="11" t="s">
        <v>10</v>
      </c>
    </row>
    <row r="14" spans="1:16" ht="9.75" customHeight="1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9"/>
    </row>
    <row r="15" spans="1:16" x14ac:dyDescent="0.25">
      <c r="A15" s="15" t="s">
        <v>12</v>
      </c>
      <c r="B15" s="16">
        <f>ROUND(L15/12*$J$2,2)</f>
        <v>1663.96</v>
      </c>
      <c r="C15" s="16">
        <f>+M15/12*$J$2</f>
        <v>74.044166666666669</v>
      </c>
      <c r="D15" s="16">
        <f>ROUND((B15+C15)/12,2)</f>
        <v>144.83000000000001</v>
      </c>
      <c r="E15" s="16">
        <f>ROUND(N15/12*$J$2,2)</f>
        <v>128.85</v>
      </c>
      <c r="F15" s="16">
        <f>SUM(B15:E15)</f>
        <v>2011.6841666666664</v>
      </c>
      <c r="G15" s="16">
        <f>(F15+140)/13.5-(F15+140)*0.5%</f>
        <v>148.62559151234566</v>
      </c>
      <c r="H15" s="16">
        <f>ROUND(F15+G15,2)</f>
        <v>2160.31</v>
      </c>
      <c r="I15" s="17">
        <f>ROUND(F15*33.663%,2)</f>
        <v>677.19</v>
      </c>
      <c r="J15" s="18">
        <f>H15+I15</f>
        <v>2837.5</v>
      </c>
      <c r="K15" s="19"/>
      <c r="L15" s="17">
        <v>19967.47</v>
      </c>
      <c r="M15" s="17">
        <v>888.53</v>
      </c>
      <c r="N15" s="17">
        <v>1546.16</v>
      </c>
    </row>
    <row r="16" spans="1:16" x14ac:dyDescent="0.25">
      <c r="A16" s="15" t="s">
        <v>13</v>
      </c>
      <c r="B16" s="16">
        <f>ROUND(L16/12*$J$2,2)</f>
        <v>1746.05</v>
      </c>
      <c r="C16" s="16">
        <f t="shared" ref="C16:C18" si="1">+M16/12*$J$2</f>
        <v>77.700833333333335</v>
      </c>
      <c r="D16" s="16">
        <f>ROUND((B16+C16)/12,2)</f>
        <v>151.97999999999999</v>
      </c>
      <c r="E16" s="16">
        <f>ROUND(N16/12*$J$2,2)</f>
        <v>171.16</v>
      </c>
      <c r="F16" s="16">
        <f>SUM(B16:E16)</f>
        <v>2146.8908333333334</v>
      </c>
      <c r="G16" s="16">
        <f>(F16+140)/13.5-(F16+140)*0.5%</f>
        <v>157.96486682098768</v>
      </c>
      <c r="H16" s="16">
        <f>ROUND(F16+G16,2)</f>
        <v>2304.86</v>
      </c>
      <c r="I16" s="17">
        <f>ROUND(F16*33.663%,2)</f>
        <v>722.71</v>
      </c>
      <c r="J16" s="18">
        <f>H16+I16</f>
        <v>3027.57</v>
      </c>
      <c r="K16" s="19"/>
      <c r="L16" s="17">
        <v>20952.599999999999</v>
      </c>
      <c r="M16" s="17">
        <v>932.41</v>
      </c>
      <c r="N16" s="17">
        <v>2053.9700000000003</v>
      </c>
    </row>
    <row r="17" spans="1:16" x14ac:dyDescent="0.25">
      <c r="A17" s="15" t="s">
        <v>14</v>
      </c>
      <c r="B17" s="16">
        <f>ROUND(L17/12*$J$2,2)</f>
        <v>1991.87</v>
      </c>
      <c r="C17" s="16">
        <f t="shared" si="1"/>
        <v>88.641666666666666</v>
      </c>
      <c r="D17" s="16">
        <f>ROUND((B17+C17)/12,2)</f>
        <v>173.38</v>
      </c>
      <c r="E17" s="16">
        <f>ROUND(N17/12*$J$2,2)</f>
        <v>236.85</v>
      </c>
      <c r="F17" s="16">
        <f>SUM(B17:E17)</f>
        <v>2490.7416666666668</v>
      </c>
      <c r="G17" s="16">
        <f>(F17+140)/13.5-(F17+140)*0.5%</f>
        <v>181.71604475308644</v>
      </c>
      <c r="H17" s="16">
        <f>ROUND(F17+G17,2)</f>
        <v>2672.46</v>
      </c>
      <c r="I17" s="17">
        <f>ROUND(F17*33.663%,2)</f>
        <v>838.46</v>
      </c>
      <c r="J17" s="18">
        <f>H17+I17</f>
        <v>3510.92</v>
      </c>
      <c r="K17" s="19"/>
      <c r="L17" s="17">
        <v>23902.47</v>
      </c>
      <c r="M17" s="17">
        <v>1063.7</v>
      </c>
      <c r="N17" s="17">
        <v>2842.16</v>
      </c>
    </row>
    <row r="18" spans="1:16" x14ac:dyDescent="0.25">
      <c r="A18" s="15" t="s">
        <v>15</v>
      </c>
      <c r="B18" s="16">
        <f>ROUND(L18/12*$J$2,2)</f>
        <v>2240.84</v>
      </c>
      <c r="C18" s="16">
        <f t="shared" si="1"/>
        <v>99.69</v>
      </c>
      <c r="D18" s="16">
        <f>ROUND((B18+C18)/12,2)</f>
        <v>195.04</v>
      </c>
      <c r="E18" s="16">
        <f>ROUND(N18/12*$J$2,2)</f>
        <v>279.95</v>
      </c>
      <c r="F18" s="16">
        <f>SUM(B18:E18)</f>
        <v>2815.52</v>
      </c>
      <c r="G18" s="16">
        <f>(F18+284.08)/13.5-(F18+284.08)*0.5%</f>
        <v>214.102</v>
      </c>
      <c r="H18" s="16">
        <f>ROUND(F18+G18,2)</f>
        <v>3029.62</v>
      </c>
      <c r="I18" s="17">
        <f>ROUND(F18*33.663%,2)</f>
        <v>947.79</v>
      </c>
      <c r="J18" s="18">
        <f>H18+I18</f>
        <v>3977.41</v>
      </c>
      <c r="K18" s="19"/>
      <c r="L18" s="17">
        <v>26890.05</v>
      </c>
      <c r="M18" s="17">
        <v>1196.28</v>
      </c>
      <c r="N18" s="17">
        <v>3359.4</v>
      </c>
    </row>
    <row r="19" spans="1:16" ht="15" x14ac:dyDescent="0.25">
      <c r="B19" s="22"/>
      <c r="C19" s="22"/>
      <c r="D19" s="22"/>
      <c r="E19" s="22"/>
      <c r="F19" s="22"/>
      <c r="G19" s="22"/>
      <c r="H19" s="22"/>
      <c r="I19" s="23"/>
      <c r="J19" s="19"/>
      <c r="K19" s="19"/>
      <c r="L19" s="23"/>
      <c r="M19" s="23"/>
      <c r="N19" s="23"/>
      <c r="O19" s="20"/>
      <c r="P19" s="21"/>
    </row>
    <row r="20" spans="1:16" ht="29.25" customHeight="1" x14ac:dyDescent="0.25">
      <c r="B20" s="4"/>
      <c r="C20" s="4"/>
      <c r="D20" s="4"/>
      <c r="F20" s="7"/>
      <c r="G20" s="4"/>
      <c r="H20" s="4"/>
      <c r="J20" s="8" t="s">
        <v>25</v>
      </c>
      <c r="K20" s="19"/>
      <c r="L20" s="3"/>
      <c r="M20" s="4"/>
      <c r="N20" s="4"/>
      <c r="O20" s="4"/>
    </row>
    <row r="21" spans="1:16" ht="38.25" x14ac:dyDescent="0.25">
      <c r="A21" s="9" t="s">
        <v>11</v>
      </c>
      <c r="B21" s="10" t="s">
        <v>1</v>
      </c>
      <c r="C21" s="10" t="s">
        <v>24</v>
      </c>
      <c r="D21" s="9" t="s">
        <v>2</v>
      </c>
      <c r="E21" s="10" t="s">
        <v>3</v>
      </c>
      <c r="F21" s="9" t="s">
        <v>4</v>
      </c>
      <c r="G21" s="10" t="s">
        <v>5</v>
      </c>
      <c r="H21" s="10" t="s">
        <v>6</v>
      </c>
      <c r="I21" s="10" t="s">
        <v>7</v>
      </c>
      <c r="J21" s="10" t="s">
        <v>8</v>
      </c>
      <c r="K21" s="19"/>
      <c r="L21" s="11" t="s">
        <v>9</v>
      </c>
      <c r="M21" s="11" t="s">
        <v>28</v>
      </c>
      <c r="N21" s="11" t="s">
        <v>10</v>
      </c>
      <c r="O21" s="28"/>
    </row>
    <row r="22" spans="1:16" ht="9.75" customHeight="1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9"/>
      <c r="O22" s="29"/>
      <c r="P22" s="14"/>
    </row>
    <row r="23" spans="1:16" ht="15" x14ac:dyDescent="0.25">
      <c r="A23" s="15" t="s">
        <v>12</v>
      </c>
      <c r="B23" s="16">
        <f>ROUND(L23/12*$J$2,2)</f>
        <v>1663.96</v>
      </c>
      <c r="C23" s="16">
        <f>+M23/12*$J$2</f>
        <v>80.704166666666666</v>
      </c>
      <c r="D23" s="16">
        <f>ROUND((B23+C23)/12,2)</f>
        <v>145.38999999999999</v>
      </c>
      <c r="E23" s="16">
        <f>ROUND(N23/12*$J$2,2)</f>
        <v>128.85</v>
      </c>
      <c r="F23" s="16">
        <f>SUM(B23:E23)</f>
        <v>2018.9041666666667</v>
      </c>
      <c r="G23" s="16">
        <f>(F23+140)/13.5-(F23+140)*0.5%</f>
        <v>149.1243063271605</v>
      </c>
      <c r="H23" s="16">
        <f>ROUND(F23+G23,2)</f>
        <v>2168.0300000000002</v>
      </c>
      <c r="I23" s="17">
        <f>ROUND(F23*33.663%,2)</f>
        <v>679.62</v>
      </c>
      <c r="J23" s="18">
        <f>H23+I23</f>
        <v>2847.65</v>
      </c>
      <c r="K23" s="19"/>
      <c r="L23" s="17">
        <v>19967.47</v>
      </c>
      <c r="M23" s="17">
        <v>968.45</v>
      </c>
      <c r="N23" s="17">
        <v>1546.16</v>
      </c>
      <c r="O23" s="23"/>
      <c r="P23" s="21"/>
    </row>
    <row r="24" spans="1:16" ht="15" x14ac:dyDescent="0.25">
      <c r="A24" s="15" t="s">
        <v>13</v>
      </c>
      <c r="B24" s="16">
        <f>ROUND(L24/12*$J$2,2)</f>
        <v>1746.05</v>
      </c>
      <c r="C24" s="16">
        <f t="shared" ref="C24:C26" si="2">+M24/12*$J$2</f>
        <v>84.680833333333325</v>
      </c>
      <c r="D24" s="16">
        <f>ROUND((B24+C24)/12,2)</f>
        <v>152.56</v>
      </c>
      <c r="E24" s="16">
        <f>ROUND(N24/12*$J$2,2)</f>
        <v>171.16</v>
      </c>
      <c r="F24" s="16">
        <f>SUM(B24:E24)</f>
        <v>2154.4508333333333</v>
      </c>
      <c r="G24" s="16">
        <f>(F24+140)/13.5-(F24+140)*0.5%</f>
        <v>158.48706682098765</v>
      </c>
      <c r="H24" s="16">
        <f>ROUND(F24+G24,2)</f>
        <v>2312.94</v>
      </c>
      <c r="I24" s="17">
        <f>ROUND(F24*33.663%,2)</f>
        <v>725.25</v>
      </c>
      <c r="J24" s="18">
        <f>H24+I24</f>
        <v>3038.19</v>
      </c>
      <c r="K24" s="19"/>
      <c r="L24" s="17">
        <v>20952.599999999999</v>
      </c>
      <c r="M24" s="17">
        <v>1016.17</v>
      </c>
      <c r="N24" s="17">
        <v>2053.9700000000003</v>
      </c>
      <c r="O24" s="23"/>
      <c r="P24" s="21"/>
    </row>
    <row r="25" spans="1:16" ht="15" x14ac:dyDescent="0.25">
      <c r="A25" s="15" t="s">
        <v>14</v>
      </c>
      <c r="B25" s="16">
        <f>ROUND(L25/12*$J$2,2)</f>
        <v>1991.87</v>
      </c>
      <c r="C25" s="16">
        <f t="shared" si="2"/>
        <v>96.611666666666665</v>
      </c>
      <c r="D25" s="16">
        <f>ROUND((B25+C25)/12,2)</f>
        <v>174.04</v>
      </c>
      <c r="E25" s="16">
        <f>ROUND(N25/12*$J$2,2)</f>
        <v>236.85</v>
      </c>
      <c r="F25" s="16">
        <f>SUM(B25:E25)</f>
        <v>2499.3716666666664</v>
      </c>
      <c r="G25" s="16">
        <f>(F25+140)/13.5-(F25+140)*0.5%</f>
        <v>182.31215401234567</v>
      </c>
      <c r="H25" s="16">
        <f>ROUND(F25+G25,2)</f>
        <v>2681.68</v>
      </c>
      <c r="I25" s="17">
        <f>ROUND(F25*33.663%,2)</f>
        <v>841.36</v>
      </c>
      <c r="J25" s="18">
        <f>H25+I25</f>
        <v>3523.04</v>
      </c>
      <c r="K25" s="19"/>
      <c r="L25" s="17">
        <v>23902.47</v>
      </c>
      <c r="M25" s="17">
        <v>1159.3399999999999</v>
      </c>
      <c r="N25" s="17">
        <v>2842.16</v>
      </c>
      <c r="O25" s="23"/>
      <c r="P25" s="21"/>
    </row>
    <row r="26" spans="1:16" ht="15" x14ac:dyDescent="0.25">
      <c r="A26" s="15" t="s">
        <v>15</v>
      </c>
      <c r="B26" s="16">
        <f>ROUND(L26/12*$J$2,2)</f>
        <v>2240.84</v>
      </c>
      <c r="C26" s="16">
        <f t="shared" si="2"/>
        <v>108.64999999999999</v>
      </c>
      <c r="D26" s="16">
        <f>ROUND((B26+C26)/12,2)</f>
        <v>195.79</v>
      </c>
      <c r="E26" s="16">
        <f>ROUND(N26/12*$J$2,2)</f>
        <v>279.95</v>
      </c>
      <c r="F26" s="16">
        <f>SUM(B26:E26)</f>
        <v>2825.23</v>
      </c>
      <c r="G26" s="16">
        <f>(F26+284.08)/13.5-(F26+284.08)*0.5%</f>
        <v>214.77270925925927</v>
      </c>
      <c r="H26" s="16">
        <f>ROUND(F26+G26,2)</f>
        <v>3040</v>
      </c>
      <c r="I26" s="17">
        <f>ROUND(F26*33.663%,2)</f>
        <v>951.06</v>
      </c>
      <c r="J26" s="18">
        <f>H26+I26</f>
        <v>3991.06</v>
      </c>
      <c r="K26" s="19"/>
      <c r="L26" s="17">
        <v>26890.05</v>
      </c>
      <c r="M26" s="17">
        <v>1303.8</v>
      </c>
      <c r="N26" s="17">
        <v>3359.4</v>
      </c>
      <c r="O26" s="23"/>
      <c r="P26" s="21"/>
    </row>
    <row r="28" spans="1:16" ht="15" x14ac:dyDescent="0.25">
      <c r="A28" s="26" t="s">
        <v>16</v>
      </c>
      <c r="B28" s="2" t="s">
        <v>17</v>
      </c>
      <c r="M28" s="24"/>
      <c r="N28" s="24"/>
      <c r="O28" s="25"/>
      <c r="P28" s="21"/>
    </row>
  </sheetData>
  <mergeCells count="1">
    <mergeCell ref="A1:G1"/>
  </mergeCells>
  <printOptions horizontalCentered="1"/>
  <pageMargins left="0" right="0" top="0.98425196850393704" bottom="0.98425196850393704" header="0.51181102362204722" footer="0.51181102362204722"/>
  <pageSetup paperSize="9" scale="74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3930-612C-48BC-8BF4-AC4AAD4D9BBD}">
  <sheetPr>
    <pageSetUpPr fitToPage="1"/>
  </sheetPr>
  <dimension ref="A1:P28"/>
  <sheetViews>
    <sheetView zoomScaleNormal="100" zoomScaleSheetLayoutView="100" workbookViewId="0">
      <selection activeCell="A4" sqref="A4"/>
    </sheetView>
  </sheetViews>
  <sheetFormatPr defaultColWidth="12.28515625" defaultRowHeight="12.75" x14ac:dyDescent="0.25"/>
  <cols>
    <col min="1" max="1" width="22.7109375" style="2" bestFit="1" customWidth="1"/>
    <col min="2" max="2" width="13.7109375" style="2" customWidth="1"/>
    <col min="3" max="3" width="12.140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7" width="14.7109375" style="2" customWidth="1"/>
    <col min="8" max="9" width="12.28515625" style="2" customWidth="1"/>
    <col min="10" max="10" width="14.42578125" style="2" customWidth="1"/>
    <col min="11" max="11" width="13.28515625" style="2" customWidth="1"/>
    <col min="12" max="12" width="13.85546875" style="2" customWidth="1"/>
    <col min="13" max="13" width="13.5703125" style="2" customWidth="1"/>
    <col min="14" max="14" width="11.28515625" style="2" customWidth="1"/>
    <col min="15" max="15" width="16.42578125" style="2" bestFit="1" customWidth="1"/>
    <col min="16" max="16384" width="12.28515625" style="2"/>
  </cols>
  <sheetData>
    <row r="1" spans="1:16" ht="14.25" x14ac:dyDescent="0.25">
      <c r="A1" s="30" t="s">
        <v>18</v>
      </c>
      <c r="B1" s="30"/>
      <c r="C1" s="30"/>
      <c r="D1" s="30"/>
      <c r="E1" s="30"/>
      <c r="F1" s="30"/>
      <c r="G1" s="30"/>
      <c r="J1" s="3"/>
      <c r="K1" s="3"/>
      <c r="L1" s="4"/>
    </row>
    <row r="2" spans="1:16" ht="15" x14ac:dyDescent="0.2">
      <c r="A2" s="5"/>
      <c r="B2" s="1" t="s">
        <v>0</v>
      </c>
      <c r="C2" s="1"/>
      <c r="D2" s="1"/>
      <c r="E2" s="1"/>
      <c r="F2" s="1"/>
      <c r="G2" s="1"/>
      <c r="H2" s="4"/>
      <c r="I2" s="4"/>
      <c r="J2" s="27">
        <v>0.83330000000000004</v>
      </c>
      <c r="K2" s="6"/>
      <c r="L2" s="4"/>
      <c r="M2" s="4"/>
      <c r="N2" s="4"/>
    </row>
    <row r="3" spans="1:16" ht="15" x14ac:dyDescent="0.25">
      <c r="B3" s="22"/>
      <c r="C3" s="22"/>
      <c r="D3" s="22"/>
      <c r="E3" s="22"/>
      <c r="F3" s="22"/>
      <c r="G3" s="22"/>
      <c r="H3" s="22"/>
      <c r="I3" s="23"/>
      <c r="J3" s="19"/>
      <c r="K3" s="19"/>
      <c r="L3" s="23"/>
      <c r="M3" s="23"/>
      <c r="N3" s="23"/>
      <c r="O3" s="20"/>
      <c r="P3" s="21"/>
    </row>
    <row r="4" spans="1:16" ht="15" x14ac:dyDescent="0.25">
      <c r="B4" s="4"/>
      <c r="C4" s="4"/>
      <c r="D4" s="4"/>
      <c r="F4" s="7"/>
      <c r="G4" s="4"/>
      <c r="H4" s="4"/>
      <c r="J4" s="8" t="s">
        <v>19</v>
      </c>
      <c r="K4" s="19"/>
      <c r="L4" s="3"/>
      <c r="M4" s="4"/>
      <c r="N4" s="4"/>
      <c r="O4" s="20"/>
      <c r="P4" s="21"/>
    </row>
    <row r="5" spans="1:16" ht="38.25" x14ac:dyDescent="0.25">
      <c r="A5" s="9" t="s">
        <v>11</v>
      </c>
      <c r="B5" s="10" t="s">
        <v>1</v>
      </c>
      <c r="C5" s="10" t="s">
        <v>21</v>
      </c>
      <c r="D5" s="9" t="s">
        <v>2</v>
      </c>
      <c r="E5" s="10" t="s">
        <v>3</v>
      </c>
      <c r="F5" s="9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9"/>
      <c r="L5" s="11" t="s">
        <v>9</v>
      </c>
      <c r="M5" s="12" t="s">
        <v>21</v>
      </c>
      <c r="N5" s="11" t="s">
        <v>10</v>
      </c>
      <c r="O5" s="20"/>
      <c r="P5" s="21"/>
    </row>
    <row r="6" spans="1:16" ht="15" x14ac:dyDescent="0.25">
      <c r="B6" s="13"/>
      <c r="C6" s="13"/>
      <c r="D6" s="13"/>
      <c r="E6" s="13"/>
      <c r="F6" s="13"/>
      <c r="G6" s="13"/>
      <c r="H6" s="13"/>
      <c r="I6" s="13"/>
      <c r="J6" s="13"/>
      <c r="K6" s="19"/>
      <c r="O6" s="20"/>
      <c r="P6" s="21"/>
    </row>
    <row r="7" spans="1:16" ht="15" x14ac:dyDescent="0.25">
      <c r="A7" s="15" t="s">
        <v>12</v>
      </c>
      <c r="B7" s="16">
        <f>ROUND(L7/12*$J$2,2)</f>
        <v>1386.57</v>
      </c>
      <c r="C7" s="16">
        <f>ROUND((M7*7.7)/12*$J$2,2)</f>
        <v>53.38</v>
      </c>
      <c r="D7" s="16">
        <f>ROUND((B7+C7)/12,2)</f>
        <v>120</v>
      </c>
      <c r="E7" s="16">
        <f>ROUND(N7/12*$J$2,2)</f>
        <v>107.37</v>
      </c>
      <c r="F7" s="16">
        <f>SUM(B7:E7)</f>
        <v>1667.3200000000002</v>
      </c>
      <c r="G7" s="16">
        <f>(F7+140)/13.5-(F7+140)*0.5%</f>
        <v>124.83895555555556</v>
      </c>
      <c r="H7" s="16">
        <f>ROUND(F7+G7,2)</f>
        <v>1792.16</v>
      </c>
      <c r="I7" s="17">
        <f>ROUND(F7*33.663%,2)</f>
        <v>561.27</v>
      </c>
      <c r="J7" s="18">
        <f>H7+I7</f>
        <v>2353.4300000000003</v>
      </c>
      <c r="K7" s="19">
        <f>+C7*12</f>
        <v>640.56000000000006</v>
      </c>
      <c r="L7" s="17">
        <v>19967.47</v>
      </c>
      <c r="M7" s="17">
        <v>99.84</v>
      </c>
      <c r="N7" s="17">
        <v>1546.16</v>
      </c>
      <c r="O7" s="20"/>
      <c r="P7" s="21"/>
    </row>
    <row r="8" spans="1:16" ht="15" x14ac:dyDescent="0.25">
      <c r="A8" s="15" t="s">
        <v>13</v>
      </c>
      <c r="B8" s="16">
        <f>ROUND(L8/12*$J$2,2)</f>
        <v>1454.98</v>
      </c>
      <c r="C8" s="16">
        <f t="shared" ref="C8:C10" si="0">ROUND((M8*7.7)/12*$J$2,2)</f>
        <v>56.02</v>
      </c>
      <c r="D8" s="16">
        <f>ROUND((B8+C8)/12,2)</f>
        <v>125.92</v>
      </c>
      <c r="E8" s="16">
        <f>ROUND(N8/12*$J$2,2)</f>
        <v>142.63</v>
      </c>
      <c r="F8" s="16">
        <f>SUM(B8:E8)</f>
        <v>1779.5500000000002</v>
      </c>
      <c r="G8" s="16">
        <f>(F8+140)/13.5-(F8+140)*0.5%</f>
        <v>132.59113888888891</v>
      </c>
      <c r="H8" s="16">
        <f>ROUND(F8+G8,2)</f>
        <v>1912.14</v>
      </c>
      <c r="I8" s="17">
        <f>ROUND(F8*33.663%,2)</f>
        <v>599.04999999999995</v>
      </c>
      <c r="J8" s="18">
        <f>H8+I8</f>
        <v>2511.19</v>
      </c>
      <c r="K8" s="19">
        <f t="shared" ref="K8:K10" si="1">+C8*12</f>
        <v>672.24</v>
      </c>
      <c r="L8" s="17">
        <v>20952.599999999999</v>
      </c>
      <c r="M8" s="17">
        <f>8.73*12</f>
        <v>104.76</v>
      </c>
      <c r="N8" s="17">
        <v>2053.9700000000003</v>
      </c>
      <c r="O8" s="20"/>
      <c r="P8" s="21"/>
    </row>
    <row r="9" spans="1:16" ht="15" x14ac:dyDescent="0.25">
      <c r="A9" s="15" t="s">
        <v>14</v>
      </c>
      <c r="B9" s="16">
        <f>ROUND(L9/12*$J$2,2)</f>
        <v>1659.83</v>
      </c>
      <c r="C9" s="16">
        <f t="shared" si="0"/>
        <v>63.91</v>
      </c>
      <c r="D9" s="16">
        <f>ROUND((B9+C9)/12,2)</f>
        <v>143.65</v>
      </c>
      <c r="E9" s="16">
        <f>ROUND(N9/12*$J$2,2)</f>
        <v>197.36</v>
      </c>
      <c r="F9" s="16">
        <f>SUM(B9:E9)</f>
        <v>2064.75</v>
      </c>
      <c r="G9" s="16">
        <f>(F9+140)/13.5-(F9+140)*0.5%</f>
        <v>152.2910648148148</v>
      </c>
      <c r="H9" s="16">
        <f>ROUND(F9+G9,2)</f>
        <v>2217.04</v>
      </c>
      <c r="I9" s="17">
        <f>ROUND(F9*33.663%,2)</f>
        <v>695.06</v>
      </c>
      <c r="J9" s="18">
        <f>H9+I9</f>
        <v>2912.1</v>
      </c>
      <c r="K9" s="19">
        <f t="shared" si="1"/>
        <v>766.92</v>
      </c>
      <c r="L9" s="17">
        <v>23902.47</v>
      </c>
      <c r="M9" s="17">
        <v>119.52</v>
      </c>
      <c r="N9" s="17">
        <v>2842.16</v>
      </c>
      <c r="O9" s="20"/>
      <c r="P9" s="21"/>
    </row>
    <row r="10" spans="1:16" ht="15" x14ac:dyDescent="0.25">
      <c r="A10" s="15" t="s">
        <v>15</v>
      </c>
      <c r="B10" s="16">
        <f>ROUND(L10/12*$J$2,2)</f>
        <v>1867.29</v>
      </c>
      <c r="C10" s="16">
        <f t="shared" si="0"/>
        <v>71.86</v>
      </c>
      <c r="D10" s="16">
        <f>ROUND((B10+C10)/12,2)</f>
        <v>161.6</v>
      </c>
      <c r="E10" s="16">
        <f>ROUND(N10/12*$J$2,2)</f>
        <v>233.28</v>
      </c>
      <c r="F10" s="16">
        <f>SUM(B10:E10)</f>
        <v>2334.0300000000002</v>
      </c>
      <c r="G10" s="16">
        <f>(F10+284.08)/13.5-(F10+284.08)*0.5%</f>
        <v>180.84352407407408</v>
      </c>
      <c r="H10" s="16">
        <f>ROUND(F10+G10,2)</f>
        <v>2514.87</v>
      </c>
      <c r="I10" s="17">
        <f>ROUND(F10*33.663%,2)</f>
        <v>785.7</v>
      </c>
      <c r="J10" s="18">
        <f>H10+I10</f>
        <v>3300.5699999999997</v>
      </c>
      <c r="K10" s="19">
        <f t="shared" si="1"/>
        <v>862.31999999999994</v>
      </c>
      <c r="L10" s="17">
        <v>26890.05</v>
      </c>
      <c r="M10" s="17">
        <v>134.4</v>
      </c>
      <c r="N10" s="17">
        <v>3359.4</v>
      </c>
      <c r="O10" s="20"/>
      <c r="P10" s="21"/>
    </row>
    <row r="11" spans="1:16" ht="15" x14ac:dyDescent="0.25">
      <c r="B11" s="22"/>
      <c r="C11" s="22"/>
      <c r="D11" s="22"/>
      <c r="E11" s="22"/>
      <c r="F11" s="22"/>
      <c r="G11" s="22"/>
      <c r="H11" s="22"/>
      <c r="I11" s="23"/>
      <c r="J11" s="19"/>
      <c r="K11" s="19"/>
      <c r="L11" s="23"/>
      <c r="M11" s="23"/>
      <c r="N11" s="23"/>
      <c r="O11" s="20"/>
      <c r="P11" s="21"/>
    </row>
    <row r="12" spans="1:16" ht="29.25" customHeight="1" x14ac:dyDescent="0.25">
      <c r="B12" s="4"/>
      <c r="C12" s="4"/>
      <c r="D12" s="4"/>
      <c r="F12" s="7"/>
      <c r="G12" s="4"/>
      <c r="H12" s="4"/>
      <c r="J12" s="8" t="s">
        <v>20</v>
      </c>
      <c r="K12" s="19"/>
      <c r="L12" s="3"/>
      <c r="M12" s="4"/>
      <c r="N12" s="4"/>
      <c r="O12" s="4"/>
    </row>
    <row r="13" spans="1:16" ht="51" x14ac:dyDescent="0.25">
      <c r="A13" s="9" t="s">
        <v>11</v>
      </c>
      <c r="B13" s="10" t="s">
        <v>1</v>
      </c>
      <c r="C13" s="10" t="s">
        <v>22</v>
      </c>
      <c r="D13" s="9" t="s">
        <v>2</v>
      </c>
      <c r="E13" s="10" t="s">
        <v>3</v>
      </c>
      <c r="F13" s="9" t="s">
        <v>4</v>
      </c>
      <c r="G13" s="10" t="s">
        <v>5</v>
      </c>
      <c r="H13" s="10" t="s">
        <v>6</v>
      </c>
      <c r="I13" s="10" t="s">
        <v>7</v>
      </c>
      <c r="J13" s="10" t="s">
        <v>8</v>
      </c>
      <c r="K13" s="19"/>
      <c r="L13" s="11" t="s">
        <v>9</v>
      </c>
      <c r="M13" s="11" t="s">
        <v>26</v>
      </c>
      <c r="N13" s="11" t="s">
        <v>10</v>
      </c>
    </row>
    <row r="14" spans="1:16" ht="9.75" customHeight="1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9"/>
    </row>
    <row r="15" spans="1:16" x14ac:dyDescent="0.25">
      <c r="A15" s="15" t="s">
        <v>12</v>
      </c>
      <c r="B15" s="16">
        <f>ROUND(L15/12*$J$2,2)</f>
        <v>1386.57</v>
      </c>
      <c r="C15" s="16">
        <f>+M15/12*$J$2</f>
        <v>61.701004083333338</v>
      </c>
      <c r="D15" s="16">
        <f>ROUND((B15+C15)/12,2)</f>
        <v>120.69</v>
      </c>
      <c r="E15" s="16">
        <f>ROUND(N15/12*$J$2,2)</f>
        <v>107.37</v>
      </c>
      <c r="F15" s="16">
        <f>SUM(B15:E15)</f>
        <v>1676.3310040833335</v>
      </c>
      <c r="G15" s="16">
        <f>(F15+140)/13.5-(F15+140)*0.5%</f>
        <v>125.46138231908952</v>
      </c>
      <c r="H15" s="16">
        <f>ROUND(F15+G15,2)</f>
        <v>1801.79</v>
      </c>
      <c r="I15" s="17">
        <f>ROUND(F15*33.663%,2)</f>
        <v>564.29999999999995</v>
      </c>
      <c r="J15" s="18">
        <f>H15+I15</f>
        <v>2366.09</v>
      </c>
      <c r="K15" s="19">
        <f>+C15*12</f>
        <v>740.41204900000002</v>
      </c>
      <c r="L15" s="17">
        <v>19967.47</v>
      </c>
      <c r="M15" s="17">
        <v>888.53</v>
      </c>
      <c r="N15" s="17">
        <v>1546.16</v>
      </c>
    </row>
    <row r="16" spans="1:16" x14ac:dyDescent="0.25">
      <c r="A16" s="15" t="s">
        <v>13</v>
      </c>
      <c r="B16" s="16">
        <f>ROUND(L16/12*$J$2,2)</f>
        <v>1454.98</v>
      </c>
      <c r="C16" s="16">
        <f t="shared" ref="C16:C17" si="2">+M16/12*$J$2</f>
        <v>64.748104416666678</v>
      </c>
      <c r="D16" s="16">
        <f>ROUND((B16+C16)/12,2)</f>
        <v>126.64</v>
      </c>
      <c r="E16" s="16">
        <f>ROUND(N16/12*$J$2,2)</f>
        <v>142.63</v>
      </c>
      <c r="F16" s="16">
        <f>SUM(B16:E16)</f>
        <v>1788.9981044166666</v>
      </c>
      <c r="G16" s="16">
        <f>(F16+140)/13.5-(F16+140)*0.5%</f>
        <v>133.2437579532253</v>
      </c>
      <c r="H16" s="16">
        <f>ROUND(F16+G16,2)</f>
        <v>1922.24</v>
      </c>
      <c r="I16" s="17">
        <f>ROUND(F16*33.663%,2)</f>
        <v>602.23</v>
      </c>
      <c r="J16" s="18">
        <f>H16+I16</f>
        <v>2524.4700000000003</v>
      </c>
      <c r="K16" s="19">
        <f t="shared" ref="K16:K18" si="3">+C16*12</f>
        <v>776.97725300000013</v>
      </c>
      <c r="L16" s="17">
        <v>20952.599999999999</v>
      </c>
      <c r="M16" s="17">
        <v>932.41</v>
      </c>
      <c r="N16" s="17">
        <v>2053.9700000000003</v>
      </c>
    </row>
    <row r="17" spans="1:16" x14ac:dyDescent="0.25">
      <c r="A17" s="15" t="s">
        <v>14</v>
      </c>
      <c r="B17" s="16">
        <f>ROUND(L17/12*$J$2,2)</f>
        <v>1659.83</v>
      </c>
      <c r="C17" s="16">
        <f t="shared" si="2"/>
        <v>73.865100833333329</v>
      </c>
      <c r="D17" s="16">
        <f>ROUND((B17+C17)/12,2)</f>
        <v>144.47</v>
      </c>
      <c r="E17" s="16">
        <f>ROUND(N17/12*$J$2,2)</f>
        <v>197.36</v>
      </c>
      <c r="F17" s="16">
        <f>SUM(B17:E17)</f>
        <v>2075.5251008333335</v>
      </c>
      <c r="G17" s="16">
        <f>(F17+140)/13.5-(F17+140)*0.5%</f>
        <v>153.0353449279321</v>
      </c>
      <c r="H17" s="16">
        <f>ROUND(F17+G17,2)</f>
        <v>2228.56</v>
      </c>
      <c r="I17" s="17">
        <f>ROUND(F17*33.663%,2)</f>
        <v>698.68</v>
      </c>
      <c r="J17" s="18">
        <f>H17+I17</f>
        <v>2927.24</v>
      </c>
      <c r="K17" s="19">
        <f t="shared" si="3"/>
        <v>886.38121000000001</v>
      </c>
      <c r="L17" s="17">
        <v>23902.47</v>
      </c>
      <c r="M17" s="17">
        <v>1063.7</v>
      </c>
      <c r="N17" s="17">
        <v>2842.16</v>
      </c>
    </row>
    <row r="18" spans="1:16" x14ac:dyDescent="0.25">
      <c r="A18" s="15" t="s">
        <v>15</v>
      </c>
      <c r="B18" s="16">
        <f>ROUND(L18/12*$J$2,2)</f>
        <v>1867.29</v>
      </c>
      <c r="C18" s="16">
        <f>+M18/12*$J$2</f>
        <v>83.071677000000008</v>
      </c>
      <c r="D18" s="16">
        <f>ROUND((B18+C18)/12,2)</f>
        <v>162.53</v>
      </c>
      <c r="E18" s="16">
        <f>ROUND(N18/12*$J$2,2)</f>
        <v>233.28</v>
      </c>
      <c r="F18" s="16">
        <f>SUM(B18:E18)</f>
        <v>2346.1716770000003</v>
      </c>
      <c r="G18" s="16">
        <f>(F18+284.08)/13.5-(F18+284.08)*0.5%</f>
        <v>181.68219917055558</v>
      </c>
      <c r="H18" s="16">
        <f>ROUND(F18+G18,2)</f>
        <v>2527.85</v>
      </c>
      <c r="I18" s="17">
        <f>ROUND(F18*33.663%,2)</f>
        <v>789.79</v>
      </c>
      <c r="J18" s="18">
        <f>H18+I18</f>
        <v>3317.64</v>
      </c>
      <c r="K18" s="19">
        <f t="shared" si="3"/>
        <v>996.86012400000004</v>
      </c>
      <c r="L18" s="17">
        <v>26890.05</v>
      </c>
      <c r="M18" s="17">
        <v>1196.28</v>
      </c>
      <c r="N18" s="17">
        <v>3359.4</v>
      </c>
    </row>
    <row r="19" spans="1:16" ht="15" x14ac:dyDescent="0.25">
      <c r="B19" s="22"/>
      <c r="C19" s="22"/>
      <c r="D19" s="22"/>
      <c r="E19" s="22"/>
      <c r="F19" s="22"/>
      <c r="G19" s="22"/>
      <c r="H19" s="22"/>
      <c r="I19" s="23"/>
      <c r="J19" s="19"/>
      <c r="K19" s="19"/>
      <c r="L19" s="23"/>
      <c r="M19" s="23"/>
      <c r="N19" s="23"/>
      <c r="O19" s="20"/>
      <c r="P19" s="21"/>
    </row>
    <row r="20" spans="1:16" ht="29.25" customHeight="1" x14ac:dyDescent="0.25">
      <c r="B20" s="4"/>
      <c r="C20" s="4"/>
      <c r="D20" s="4"/>
      <c r="F20" s="7"/>
      <c r="G20" s="4"/>
      <c r="H20" s="4"/>
      <c r="J20" s="8" t="s">
        <v>25</v>
      </c>
      <c r="K20" s="19"/>
      <c r="L20" s="3"/>
      <c r="M20" s="4"/>
      <c r="N20" s="4"/>
      <c r="O20" s="4"/>
    </row>
    <row r="21" spans="1:16" ht="38.25" x14ac:dyDescent="0.25">
      <c r="A21" s="9" t="s">
        <v>11</v>
      </c>
      <c r="B21" s="10" t="s">
        <v>1</v>
      </c>
      <c r="C21" s="10" t="s">
        <v>24</v>
      </c>
      <c r="D21" s="9" t="s">
        <v>2</v>
      </c>
      <c r="E21" s="10" t="s">
        <v>3</v>
      </c>
      <c r="F21" s="9" t="s">
        <v>4</v>
      </c>
      <c r="G21" s="10" t="s">
        <v>5</v>
      </c>
      <c r="H21" s="10" t="s">
        <v>6</v>
      </c>
      <c r="I21" s="10" t="s">
        <v>7</v>
      </c>
      <c r="J21" s="10" t="s">
        <v>8</v>
      </c>
      <c r="K21" s="19"/>
      <c r="L21" s="11" t="s">
        <v>9</v>
      </c>
      <c r="M21" s="11" t="s">
        <v>23</v>
      </c>
      <c r="N21" s="11" t="s">
        <v>10</v>
      </c>
      <c r="O21" s="28"/>
    </row>
    <row r="22" spans="1:16" ht="9.75" customHeight="1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9"/>
      <c r="O22" s="29"/>
      <c r="P22" s="14"/>
    </row>
    <row r="23" spans="1:16" ht="15" x14ac:dyDescent="0.25">
      <c r="A23" s="15" t="s">
        <v>12</v>
      </c>
      <c r="B23" s="16">
        <f>ROUND(L23/12*$J$2,2)</f>
        <v>1386.57</v>
      </c>
      <c r="C23" s="16">
        <f>+M23/12*$J$2</f>
        <v>67.250782083333334</v>
      </c>
      <c r="D23" s="16">
        <f>ROUND((B23+C23)/12,2)</f>
        <v>121.15</v>
      </c>
      <c r="E23" s="16">
        <f>ROUND(N23/12*$J$2,2)</f>
        <v>107.37</v>
      </c>
      <c r="F23" s="16">
        <f>SUM(B23:E23)</f>
        <v>1682.3407820833336</v>
      </c>
      <c r="G23" s="16">
        <f>(F23+140)/13.5-(F23+140)*0.5%</f>
        <v>125.87650216983026</v>
      </c>
      <c r="H23" s="16">
        <f>ROUND(F23+G23,2)</f>
        <v>1808.22</v>
      </c>
      <c r="I23" s="17">
        <f>ROUND(F23*33.663%,2)</f>
        <v>566.33000000000004</v>
      </c>
      <c r="J23" s="18">
        <f>H23+I23</f>
        <v>2374.5500000000002</v>
      </c>
      <c r="K23" s="19">
        <f>+C23*12</f>
        <v>807.00938500000007</v>
      </c>
      <c r="L23" s="17">
        <v>19967.47</v>
      </c>
      <c r="M23" s="17">
        <v>968.45</v>
      </c>
      <c r="N23" s="17">
        <v>1546.16</v>
      </c>
      <c r="O23" s="23"/>
      <c r="P23" s="21"/>
    </row>
    <row r="24" spans="1:16" ht="15" x14ac:dyDescent="0.25">
      <c r="A24" s="15" t="s">
        <v>13</v>
      </c>
      <c r="B24" s="16">
        <f>ROUND(L24/12*$J$2,2)</f>
        <v>1454.98</v>
      </c>
      <c r="C24" s="16">
        <f t="shared" ref="C24:C26" si="4">+M24/12*$J$2</f>
        <v>70.564538416666664</v>
      </c>
      <c r="D24" s="16">
        <f>ROUND((B24+C24)/12,2)</f>
        <v>127.13</v>
      </c>
      <c r="E24" s="16">
        <f>ROUND(N24/12*$J$2,2)</f>
        <v>142.63</v>
      </c>
      <c r="F24" s="16">
        <f>SUM(B24:E24)</f>
        <v>1795.3045384166667</v>
      </c>
      <c r="G24" s="16">
        <f>(F24+140)/13.5-(F24+140)*0.5%</f>
        <v>133.67936904248458</v>
      </c>
      <c r="H24" s="16">
        <f>ROUND(F24+G24,2)</f>
        <v>1928.98</v>
      </c>
      <c r="I24" s="17">
        <f>ROUND(F24*33.663%,2)</f>
        <v>604.35</v>
      </c>
      <c r="J24" s="18">
        <f>H24+I24</f>
        <v>2533.33</v>
      </c>
      <c r="K24" s="19">
        <f t="shared" ref="K24:K26" si="5">+C24*12</f>
        <v>846.77446099999997</v>
      </c>
      <c r="L24" s="17">
        <v>20952.599999999999</v>
      </c>
      <c r="M24" s="17">
        <v>1016.17</v>
      </c>
      <c r="N24" s="17">
        <v>2053.9700000000003</v>
      </c>
      <c r="O24" s="23"/>
      <c r="P24" s="21"/>
    </row>
    <row r="25" spans="1:16" ht="15" x14ac:dyDescent="0.25">
      <c r="A25" s="15" t="s">
        <v>14</v>
      </c>
      <c r="B25" s="16">
        <f>ROUND(L25/12*$J$2,2)</f>
        <v>1659.83</v>
      </c>
      <c r="C25" s="16">
        <f t="shared" si="4"/>
        <v>80.506501833333331</v>
      </c>
      <c r="D25" s="16">
        <f>ROUND((B25+C25)/12,2)</f>
        <v>145.03</v>
      </c>
      <c r="E25" s="16">
        <f>ROUND(N25/12*$J$2,2)</f>
        <v>197.36</v>
      </c>
      <c r="F25" s="16">
        <f>SUM(B25:E25)</f>
        <v>2082.7265018333333</v>
      </c>
      <c r="G25" s="16">
        <f>(F25+140)/13.5-(F25+140)*0.5%</f>
        <v>153.5327750340432</v>
      </c>
      <c r="H25" s="16">
        <f>ROUND(F25+G25,2)</f>
        <v>2236.2600000000002</v>
      </c>
      <c r="I25" s="17">
        <f>ROUND(F25*33.663%,2)</f>
        <v>701.11</v>
      </c>
      <c r="J25" s="18">
        <f>H25+I25</f>
        <v>2937.3700000000003</v>
      </c>
      <c r="K25" s="19">
        <f t="shared" si="5"/>
        <v>966.07802199999992</v>
      </c>
      <c r="L25" s="17">
        <v>23902.47</v>
      </c>
      <c r="M25" s="17">
        <v>1159.3399999999999</v>
      </c>
      <c r="N25" s="17">
        <v>2842.16</v>
      </c>
      <c r="O25" s="23"/>
      <c r="P25" s="21"/>
    </row>
    <row r="26" spans="1:16" ht="15" x14ac:dyDescent="0.25">
      <c r="A26" s="15" t="s">
        <v>15</v>
      </c>
      <c r="B26" s="16">
        <f>ROUND(L26/12*$J$2,2)</f>
        <v>1867.29</v>
      </c>
      <c r="C26" s="16">
        <f t="shared" si="4"/>
        <v>90.538044999999997</v>
      </c>
      <c r="D26" s="16">
        <f>ROUND((B26+C26)/12,2)</f>
        <v>163.15</v>
      </c>
      <c r="E26" s="16">
        <f>ROUND(N26/12*$J$2,2)</f>
        <v>233.28</v>
      </c>
      <c r="F26" s="16">
        <f>SUM(B26:E26)</f>
        <v>2354.258045</v>
      </c>
      <c r="G26" s="16">
        <f>(F26+284.08)/13.5-(F26+284.08)*0.5%</f>
        <v>182.24075755277778</v>
      </c>
      <c r="H26" s="16">
        <f>ROUND(F26+G26,2)</f>
        <v>2536.5</v>
      </c>
      <c r="I26" s="17">
        <f>ROUND(F26*33.663%,2)</f>
        <v>792.51</v>
      </c>
      <c r="J26" s="18">
        <f>H26+I26</f>
        <v>3329.01</v>
      </c>
      <c r="K26" s="19">
        <f t="shared" si="5"/>
        <v>1086.4565399999999</v>
      </c>
      <c r="L26" s="17">
        <v>26890.05</v>
      </c>
      <c r="M26" s="17">
        <v>1303.8</v>
      </c>
      <c r="N26" s="17">
        <v>3359.4</v>
      </c>
      <c r="O26" s="23"/>
      <c r="P26" s="21"/>
    </row>
    <row r="28" spans="1:16" ht="15" x14ac:dyDescent="0.25">
      <c r="A28" s="26" t="s">
        <v>16</v>
      </c>
      <c r="B28" s="2" t="s">
        <v>17</v>
      </c>
      <c r="M28" s="24"/>
      <c r="N28" s="24"/>
      <c r="O28" s="25"/>
      <c r="P28" s="21"/>
    </row>
  </sheetData>
  <mergeCells count="1">
    <mergeCell ref="A1:G1"/>
  </mergeCells>
  <printOptions horizontalCentered="1"/>
  <pageMargins left="0" right="0" top="0.98425196850393704" bottom="0.98425196850393704" header="0.51181102362204722" footer="0.51181102362204722"/>
  <pageSetup paperSize="9" scale="74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2008-0B50-4F17-A9F3-7463FA31FAB7}">
  <sheetPr>
    <pageSetUpPr fitToPage="1"/>
  </sheetPr>
  <dimension ref="A1:P28"/>
  <sheetViews>
    <sheetView zoomScaleNormal="100" zoomScaleSheetLayoutView="100" workbookViewId="0">
      <selection activeCell="A3" sqref="A3"/>
    </sheetView>
  </sheetViews>
  <sheetFormatPr defaultColWidth="12.28515625" defaultRowHeight="12.75" x14ac:dyDescent="0.25"/>
  <cols>
    <col min="1" max="1" width="22.7109375" style="2" bestFit="1" customWidth="1"/>
    <col min="2" max="2" width="13.7109375" style="2" customWidth="1"/>
    <col min="3" max="3" width="12.140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7" width="14.7109375" style="2" customWidth="1"/>
    <col min="8" max="9" width="12.28515625" style="2" customWidth="1"/>
    <col min="10" max="10" width="14.42578125" style="2" customWidth="1"/>
    <col min="11" max="11" width="13.28515625" style="2" customWidth="1"/>
    <col min="12" max="12" width="13.85546875" style="2" customWidth="1"/>
    <col min="13" max="13" width="13.5703125" style="2" customWidth="1"/>
    <col min="14" max="14" width="11.28515625" style="2" customWidth="1"/>
    <col min="15" max="15" width="16.42578125" style="2" bestFit="1" customWidth="1"/>
    <col min="16" max="16384" width="12.28515625" style="2"/>
  </cols>
  <sheetData>
    <row r="1" spans="1:16" ht="14.25" x14ac:dyDescent="0.25">
      <c r="A1" s="30" t="s">
        <v>18</v>
      </c>
      <c r="B1" s="30"/>
      <c r="C1" s="30"/>
      <c r="D1" s="30"/>
      <c r="E1" s="30"/>
      <c r="F1" s="30"/>
      <c r="G1" s="30"/>
      <c r="J1" s="3"/>
      <c r="K1" s="3"/>
      <c r="L1" s="4"/>
    </row>
    <row r="2" spans="1:16" ht="15" x14ac:dyDescent="0.2">
      <c r="A2" s="5"/>
      <c r="B2" s="1" t="s">
        <v>0</v>
      </c>
      <c r="C2" s="1"/>
      <c r="D2" s="1"/>
      <c r="E2" s="1"/>
      <c r="F2" s="1"/>
      <c r="G2" s="1"/>
      <c r="H2" s="4"/>
      <c r="I2" s="4"/>
      <c r="J2" s="27">
        <v>0.66659999999999997</v>
      </c>
      <c r="K2" s="6"/>
      <c r="L2" s="4"/>
      <c r="M2" s="4"/>
      <c r="N2" s="4"/>
    </row>
    <row r="3" spans="1:16" ht="15" x14ac:dyDescent="0.25">
      <c r="B3" s="22"/>
      <c r="C3" s="22"/>
      <c r="D3" s="22"/>
      <c r="E3" s="22"/>
      <c r="F3" s="22"/>
      <c r="G3" s="22"/>
      <c r="H3" s="22"/>
      <c r="I3" s="23"/>
      <c r="J3" s="19"/>
      <c r="K3" s="19"/>
      <c r="L3" s="23"/>
      <c r="M3" s="23"/>
      <c r="N3" s="23"/>
      <c r="O3" s="20"/>
      <c r="P3" s="21"/>
    </row>
    <row r="4" spans="1:16" ht="15" x14ac:dyDescent="0.25">
      <c r="B4" s="4"/>
      <c r="C4" s="4"/>
      <c r="D4" s="4"/>
      <c r="F4" s="7"/>
      <c r="G4" s="4"/>
      <c r="H4" s="4"/>
      <c r="J4" s="8" t="s">
        <v>19</v>
      </c>
      <c r="K4" s="19"/>
      <c r="L4" s="3"/>
      <c r="M4" s="4"/>
      <c r="N4" s="4"/>
      <c r="O4" s="20"/>
      <c r="P4" s="21"/>
    </row>
    <row r="5" spans="1:16" ht="38.25" x14ac:dyDescent="0.25">
      <c r="A5" s="9" t="s">
        <v>11</v>
      </c>
      <c r="B5" s="10" t="s">
        <v>1</v>
      </c>
      <c r="C5" s="10" t="s">
        <v>21</v>
      </c>
      <c r="D5" s="9" t="s">
        <v>2</v>
      </c>
      <c r="E5" s="10" t="s">
        <v>3</v>
      </c>
      <c r="F5" s="9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9"/>
      <c r="L5" s="11" t="s">
        <v>9</v>
      </c>
      <c r="M5" s="12" t="s">
        <v>21</v>
      </c>
      <c r="N5" s="11" t="s">
        <v>10</v>
      </c>
      <c r="O5" s="20"/>
      <c r="P5" s="21"/>
    </row>
    <row r="6" spans="1:16" ht="15" x14ac:dyDescent="0.25">
      <c r="B6" s="13"/>
      <c r="C6" s="13"/>
      <c r="D6" s="13"/>
      <c r="E6" s="13"/>
      <c r="F6" s="13"/>
      <c r="G6" s="13"/>
      <c r="H6" s="13"/>
      <c r="I6" s="13"/>
      <c r="J6" s="13"/>
      <c r="K6" s="19"/>
      <c r="O6" s="20"/>
      <c r="P6" s="21"/>
    </row>
    <row r="7" spans="1:16" ht="15" x14ac:dyDescent="0.25">
      <c r="A7" s="15" t="s">
        <v>12</v>
      </c>
      <c r="B7" s="16">
        <f>ROUND(L7/12*$J$2,2)</f>
        <v>1109.19</v>
      </c>
      <c r="C7" s="16">
        <f>ROUND((M7*7.7)/12*$J$2,2)</f>
        <v>42.71</v>
      </c>
      <c r="D7" s="16">
        <f>ROUND((B7+C7)/12,2)</f>
        <v>95.99</v>
      </c>
      <c r="E7" s="16">
        <f>ROUND(N7/12*$J$2,2)</f>
        <v>85.89</v>
      </c>
      <c r="F7" s="16">
        <f>SUM(B7:E7)</f>
        <v>1333.7800000000002</v>
      </c>
      <c r="G7" s="16">
        <f>(F7+140)/13.5-(F7+140)*0.5%</f>
        <v>101.7999888888889</v>
      </c>
      <c r="H7" s="16">
        <f>ROUND(F7+G7,2)</f>
        <v>1435.58</v>
      </c>
      <c r="I7" s="17">
        <f>ROUND(F7*33.663%,2)</f>
        <v>448.99</v>
      </c>
      <c r="J7" s="18">
        <f>H7+I7</f>
        <v>1884.57</v>
      </c>
      <c r="K7" s="19">
        <f>+C7*12</f>
        <v>512.52</v>
      </c>
      <c r="L7" s="17">
        <v>19967.47</v>
      </c>
      <c r="M7" s="17">
        <v>99.84</v>
      </c>
      <c r="N7" s="17">
        <v>1546.16</v>
      </c>
      <c r="O7" s="20"/>
      <c r="P7" s="21"/>
    </row>
    <row r="8" spans="1:16" ht="15" x14ac:dyDescent="0.25">
      <c r="A8" s="15" t="s">
        <v>13</v>
      </c>
      <c r="B8" s="16">
        <f>ROUND(L8/12*$J$2,2)</f>
        <v>1163.92</v>
      </c>
      <c r="C8" s="16">
        <f t="shared" ref="C8:C10" si="0">ROUND((M8*7.7)/12*$J$2,2)</f>
        <v>44.81</v>
      </c>
      <c r="D8" s="16">
        <f>ROUND((B8+C8)/12,2)</f>
        <v>100.73</v>
      </c>
      <c r="E8" s="16">
        <f>ROUND(N8/12*$J$2,2)</f>
        <v>114.1</v>
      </c>
      <c r="F8" s="16">
        <f>SUM(B8:E8)</f>
        <v>1423.56</v>
      </c>
      <c r="G8" s="16">
        <f>(F8+140)/13.5-(F8+140)*0.5%</f>
        <v>108.00145925925925</v>
      </c>
      <c r="H8" s="16">
        <f>ROUND(F8+G8,2)</f>
        <v>1531.56</v>
      </c>
      <c r="I8" s="17">
        <f>ROUND(F8*33.663%,2)</f>
        <v>479.21</v>
      </c>
      <c r="J8" s="18">
        <f>H8+I8</f>
        <v>2010.77</v>
      </c>
      <c r="K8" s="19">
        <f t="shared" ref="K8:K10" si="1">+C8*12</f>
        <v>537.72</v>
      </c>
      <c r="L8" s="17">
        <v>20952.599999999999</v>
      </c>
      <c r="M8" s="17">
        <f>8.73*12</f>
        <v>104.76</v>
      </c>
      <c r="N8" s="17">
        <v>2053.9700000000003</v>
      </c>
      <c r="O8" s="20"/>
      <c r="P8" s="21"/>
    </row>
    <row r="9" spans="1:16" ht="15" x14ac:dyDescent="0.25">
      <c r="A9" s="15" t="s">
        <v>14</v>
      </c>
      <c r="B9" s="16">
        <f>ROUND(L9/12*$J$2,2)</f>
        <v>1327.78</v>
      </c>
      <c r="C9" s="16">
        <f t="shared" si="0"/>
        <v>51.12</v>
      </c>
      <c r="D9" s="16">
        <f>ROUND((B9+C9)/12,2)</f>
        <v>114.91</v>
      </c>
      <c r="E9" s="16">
        <f>ROUND(N9/12*$J$2,2)</f>
        <v>157.88</v>
      </c>
      <c r="F9" s="16">
        <f>SUM(B9:E9)</f>
        <v>1651.69</v>
      </c>
      <c r="G9" s="16">
        <f>(F9+140)/13.5-(F9+140)*0.5%</f>
        <v>123.75932777777777</v>
      </c>
      <c r="H9" s="16">
        <f>ROUND(F9+G9,2)</f>
        <v>1775.45</v>
      </c>
      <c r="I9" s="17">
        <f>ROUND(F9*33.663%,2)</f>
        <v>556.01</v>
      </c>
      <c r="J9" s="18">
        <f>H9+I9</f>
        <v>2331.46</v>
      </c>
      <c r="K9" s="19">
        <f t="shared" si="1"/>
        <v>613.43999999999994</v>
      </c>
      <c r="L9" s="17">
        <v>23902.47</v>
      </c>
      <c r="M9" s="17">
        <v>119.52</v>
      </c>
      <c r="N9" s="17">
        <v>2842.16</v>
      </c>
      <c r="O9" s="20"/>
      <c r="P9" s="21"/>
    </row>
    <row r="10" spans="1:16" ht="15" x14ac:dyDescent="0.25">
      <c r="A10" s="15" t="s">
        <v>15</v>
      </c>
      <c r="B10" s="16">
        <f>ROUND(L10/12*$J$2,2)</f>
        <v>1493.74</v>
      </c>
      <c r="C10" s="16">
        <f t="shared" si="0"/>
        <v>57.49</v>
      </c>
      <c r="D10" s="16">
        <f>ROUND((B10+C10)/12,2)</f>
        <v>129.27000000000001</v>
      </c>
      <c r="E10" s="16">
        <f>ROUND(N10/12*$J$2,2)</f>
        <v>186.61</v>
      </c>
      <c r="F10" s="16">
        <f>SUM(B10:E10)</f>
        <v>1867.1100000000001</v>
      </c>
      <c r="G10" s="16">
        <f>(F10+284.08)/13.5-(F10+284.08)*0.5%</f>
        <v>148.5914574074074</v>
      </c>
      <c r="H10" s="16">
        <f>ROUND(F10+G10,2)</f>
        <v>2015.7</v>
      </c>
      <c r="I10" s="17">
        <f>ROUND(F10*33.663%,2)</f>
        <v>628.53</v>
      </c>
      <c r="J10" s="18">
        <f>H10+I10</f>
        <v>2644.23</v>
      </c>
      <c r="K10" s="19">
        <f t="shared" si="1"/>
        <v>689.88</v>
      </c>
      <c r="L10" s="17">
        <v>26890.05</v>
      </c>
      <c r="M10" s="17">
        <v>134.4</v>
      </c>
      <c r="N10" s="17">
        <v>3359.4</v>
      </c>
      <c r="O10" s="20"/>
      <c r="P10" s="21"/>
    </row>
    <row r="11" spans="1:16" ht="15" x14ac:dyDescent="0.25">
      <c r="B11" s="22"/>
      <c r="C11" s="22"/>
      <c r="D11" s="22"/>
      <c r="E11" s="22"/>
      <c r="F11" s="22"/>
      <c r="G11" s="22"/>
      <c r="H11" s="22"/>
      <c r="I11" s="23"/>
      <c r="J11" s="19"/>
      <c r="K11" s="19"/>
      <c r="L11" s="23"/>
      <c r="M11" s="23"/>
      <c r="N11" s="23"/>
      <c r="O11" s="20"/>
      <c r="P11" s="21"/>
    </row>
    <row r="12" spans="1:16" ht="29.25" customHeight="1" x14ac:dyDescent="0.25">
      <c r="B12" s="4"/>
      <c r="C12" s="4"/>
      <c r="D12" s="4"/>
      <c r="F12" s="7"/>
      <c r="G12" s="4"/>
      <c r="H12" s="4"/>
      <c r="J12" s="8" t="s">
        <v>20</v>
      </c>
      <c r="K12" s="19"/>
      <c r="L12" s="3"/>
      <c r="M12" s="4"/>
      <c r="N12" s="4"/>
      <c r="O12" s="4"/>
    </row>
    <row r="13" spans="1:16" ht="51" x14ac:dyDescent="0.25">
      <c r="A13" s="9" t="s">
        <v>11</v>
      </c>
      <c r="B13" s="10" t="s">
        <v>1</v>
      </c>
      <c r="C13" s="10" t="s">
        <v>22</v>
      </c>
      <c r="D13" s="9" t="s">
        <v>2</v>
      </c>
      <c r="E13" s="10" t="s">
        <v>3</v>
      </c>
      <c r="F13" s="9" t="s">
        <v>4</v>
      </c>
      <c r="G13" s="10" t="s">
        <v>5</v>
      </c>
      <c r="H13" s="10" t="s">
        <v>6</v>
      </c>
      <c r="I13" s="10" t="s">
        <v>7</v>
      </c>
      <c r="J13" s="10" t="s">
        <v>8</v>
      </c>
      <c r="K13" s="19"/>
      <c r="L13" s="11" t="s">
        <v>9</v>
      </c>
      <c r="M13" s="11" t="s">
        <v>26</v>
      </c>
      <c r="N13" s="11" t="s">
        <v>10</v>
      </c>
    </row>
    <row r="14" spans="1:16" ht="9.75" customHeight="1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9"/>
    </row>
    <row r="15" spans="1:16" x14ac:dyDescent="0.25">
      <c r="A15" s="15" t="s">
        <v>12</v>
      </c>
      <c r="B15" s="16">
        <f>ROUND(L15/12*$J$2,2)</f>
        <v>1109.19</v>
      </c>
      <c r="C15" s="16">
        <f>+M15/12*$J$2</f>
        <v>49.357841499999999</v>
      </c>
      <c r="D15" s="16">
        <f>ROUND((B15+C15)/12,2)</f>
        <v>96.55</v>
      </c>
      <c r="E15" s="16">
        <f>ROUND(N15/12*$J$2,2)</f>
        <v>85.89</v>
      </c>
      <c r="F15" s="16">
        <f>SUM(B15:E15)</f>
        <v>1340.9878415000001</v>
      </c>
      <c r="G15" s="16">
        <f>(F15+140)/13.5-(F15+140)*0.5%</f>
        <v>102.29786386657409</v>
      </c>
      <c r="H15" s="16">
        <f>ROUND(F15+G15,2)</f>
        <v>1443.29</v>
      </c>
      <c r="I15" s="17">
        <f>ROUND(F15*33.663%,2)</f>
        <v>451.42</v>
      </c>
      <c r="J15" s="18">
        <f>H15+I15</f>
        <v>1894.71</v>
      </c>
      <c r="K15" s="19">
        <f>+C15*12</f>
        <v>592.29409799999996</v>
      </c>
      <c r="L15" s="17">
        <v>19967.47</v>
      </c>
      <c r="M15" s="17">
        <v>888.53</v>
      </c>
      <c r="N15" s="17">
        <v>1546.16</v>
      </c>
    </row>
    <row r="16" spans="1:16" x14ac:dyDescent="0.25">
      <c r="A16" s="15" t="s">
        <v>13</v>
      </c>
      <c r="B16" s="16">
        <f>ROUND(L16/12*$J$2,2)</f>
        <v>1163.92</v>
      </c>
      <c r="C16" s="16">
        <f t="shared" ref="C16:C18" si="2">+M16/12*$J$2</f>
        <v>51.795375499999999</v>
      </c>
      <c r="D16" s="16">
        <f>ROUND((B16+C16)/12,2)</f>
        <v>101.31</v>
      </c>
      <c r="E16" s="16">
        <f>ROUND(N16/12*$J$2,2)</f>
        <v>114.1</v>
      </c>
      <c r="F16" s="16">
        <f>SUM(B16:E16)</f>
        <v>1431.1253755</v>
      </c>
      <c r="G16" s="16">
        <f>(F16+140)/13.5-(F16+140)*0.5%</f>
        <v>108.52403056694445</v>
      </c>
      <c r="H16" s="16">
        <f>ROUND(F16+G16,2)</f>
        <v>1539.65</v>
      </c>
      <c r="I16" s="17">
        <f>ROUND(F16*33.663%,2)</f>
        <v>481.76</v>
      </c>
      <c r="J16" s="18">
        <f>H16+I16</f>
        <v>2021.41</v>
      </c>
      <c r="K16" s="19">
        <f t="shared" ref="K16:K18" si="3">+C16*12</f>
        <v>621.54450599999996</v>
      </c>
      <c r="L16" s="17">
        <v>20952.599999999999</v>
      </c>
      <c r="M16" s="17">
        <v>932.41</v>
      </c>
      <c r="N16" s="17">
        <v>2053.9700000000003</v>
      </c>
    </row>
    <row r="17" spans="1:16" x14ac:dyDescent="0.25">
      <c r="A17" s="15" t="s">
        <v>14</v>
      </c>
      <c r="B17" s="16">
        <f>ROUND(L17/12*$J$2,2)</f>
        <v>1327.78</v>
      </c>
      <c r="C17" s="16">
        <f t="shared" si="2"/>
        <v>59.088535</v>
      </c>
      <c r="D17" s="16">
        <f>ROUND((B17+C17)/12,2)</f>
        <v>115.57</v>
      </c>
      <c r="E17" s="16">
        <f>ROUND(N17/12*$J$2,2)</f>
        <v>157.88</v>
      </c>
      <c r="F17" s="16">
        <f>SUM(B17:E17)</f>
        <v>1660.3185349999999</v>
      </c>
      <c r="G17" s="16">
        <f>(F17+140)/13.5-(F17+140)*0.5%</f>
        <v>124.35533584351852</v>
      </c>
      <c r="H17" s="16">
        <f>ROUND(F17+G17,2)</f>
        <v>1784.67</v>
      </c>
      <c r="I17" s="17">
        <f>ROUND(F17*33.663%,2)</f>
        <v>558.91</v>
      </c>
      <c r="J17" s="18">
        <f>H17+I17</f>
        <v>2343.58</v>
      </c>
      <c r="K17" s="19">
        <f t="shared" si="3"/>
        <v>709.06241999999997</v>
      </c>
      <c r="L17" s="17">
        <v>23902.47</v>
      </c>
      <c r="M17" s="17">
        <v>1063.7</v>
      </c>
      <c r="N17" s="17">
        <v>2842.16</v>
      </c>
    </row>
    <row r="18" spans="1:16" x14ac:dyDescent="0.25">
      <c r="A18" s="15" t="s">
        <v>15</v>
      </c>
      <c r="B18" s="16">
        <f>ROUND(L18/12*$J$2,2)</f>
        <v>1493.74</v>
      </c>
      <c r="C18" s="16">
        <f t="shared" si="2"/>
        <v>66.45335399999999</v>
      </c>
      <c r="D18" s="16">
        <f>ROUND((B18+C18)/12,2)</f>
        <v>130.02000000000001</v>
      </c>
      <c r="E18" s="16">
        <f>ROUND(N18/12*$J$2,2)</f>
        <v>186.61</v>
      </c>
      <c r="F18" s="16">
        <f>SUM(B18:E18)</f>
        <v>1876.8233540000001</v>
      </c>
      <c r="G18" s="16">
        <f>(F18+284.08)/13.5-(F18+284.08)*0.5%</f>
        <v>149.26239834111112</v>
      </c>
      <c r="H18" s="16">
        <f>ROUND(F18+G18,2)</f>
        <v>2026.09</v>
      </c>
      <c r="I18" s="17">
        <f>ROUND(F18*33.663%,2)</f>
        <v>631.79999999999995</v>
      </c>
      <c r="J18" s="18">
        <f>H18+I18</f>
        <v>2657.89</v>
      </c>
      <c r="K18" s="19">
        <f t="shared" si="3"/>
        <v>797.44024799999988</v>
      </c>
      <c r="L18" s="17">
        <v>26890.05</v>
      </c>
      <c r="M18" s="17">
        <v>1196.28</v>
      </c>
      <c r="N18" s="17">
        <v>3359.4</v>
      </c>
    </row>
    <row r="19" spans="1:16" ht="15" x14ac:dyDescent="0.25">
      <c r="B19" s="22"/>
      <c r="C19" s="22"/>
      <c r="D19" s="22"/>
      <c r="E19" s="22"/>
      <c r="F19" s="22"/>
      <c r="G19" s="22"/>
      <c r="H19" s="22"/>
      <c r="I19" s="23"/>
      <c r="J19" s="19"/>
      <c r="K19" s="19"/>
      <c r="L19" s="23"/>
      <c r="M19" s="23"/>
      <c r="N19" s="23"/>
      <c r="O19" s="20"/>
      <c r="P19" s="21"/>
    </row>
    <row r="20" spans="1:16" ht="29.25" customHeight="1" x14ac:dyDescent="0.25">
      <c r="B20" s="4"/>
      <c r="C20" s="4"/>
      <c r="D20" s="4"/>
      <c r="F20" s="7"/>
      <c r="G20" s="4"/>
      <c r="H20" s="4"/>
      <c r="J20" s="8" t="s">
        <v>25</v>
      </c>
      <c r="K20" s="19"/>
      <c r="L20" s="3"/>
      <c r="M20" s="4"/>
      <c r="N20" s="4"/>
      <c r="O20" s="4"/>
    </row>
    <row r="21" spans="1:16" ht="38.25" x14ac:dyDescent="0.25">
      <c r="A21" s="9" t="s">
        <v>11</v>
      </c>
      <c r="B21" s="10" t="s">
        <v>1</v>
      </c>
      <c r="C21" s="10" t="s">
        <v>24</v>
      </c>
      <c r="D21" s="9" t="s">
        <v>2</v>
      </c>
      <c r="E21" s="10" t="s">
        <v>3</v>
      </c>
      <c r="F21" s="9" t="s">
        <v>4</v>
      </c>
      <c r="G21" s="10" t="s">
        <v>5</v>
      </c>
      <c r="H21" s="10" t="s">
        <v>6</v>
      </c>
      <c r="I21" s="10" t="s">
        <v>7</v>
      </c>
      <c r="J21" s="10" t="s">
        <v>8</v>
      </c>
      <c r="K21" s="19"/>
      <c r="L21" s="11" t="s">
        <v>9</v>
      </c>
      <c r="M21" s="11" t="s">
        <v>27</v>
      </c>
      <c r="N21" s="11" t="s">
        <v>10</v>
      </c>
      <c r="O21" s="28"/>
    </row>
    <row r="22" spans="1:16" ht="9.75" customHeight="1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9"/>
      <c r="O22" s="29"/>
      <c r="P22" s="14"/>
    </row>
    <row r="23" spans="1:16" ht="15" x14ac:dyDescent="0.25">
      <c r="A23" s="15" t="s">
        <v>12</v>
      </c>
      <c r="B23" s="16">
        <f>ROUND(L23/12*$J$2,2)</f>
        <v>1109.19</v>
      </c>
      <c r="C23" s="16">
        <f>+M23/12*$J$2</f>
        <v>53.797397499999995</v>
      </c>
      <c r="D23" s="16">
        <f>ROUND((B23+C23)/12,2)</f>
        <v>96.92</v>
      </c>
      <c r="E23" s="16">
        <f>ROUND(N23/12*$J$2,2)</f>
        <v>85.89</v>
      </c>
      <c r="F23" s="16">
        <f>SUM(B23:E23)</f>
        <v>1345.7973975000002</v>
      </c>
      <c r="G23" s="16">
        <f>(F23+140)/13.5-(F23+140)*0.5%</f>
        <v>102.6300794939815</v>
      </c>
      <c r="H23" s="16">
        <f>ROUND(F23+G23,2)</f>
        <v>1448.43</v>
      </c>
      <c r="I23" s="17">
        <f>ROUND(F23*33.663%,2)</f>
        <v>453.04</v>
      </c>
      <c r="J23" s="18">
        <f>H23+I23</f>
        <v>1901.47</v>
      </c>
      <c r="K23" s="19">
        <f>+C23*12</f>
        <v>645.56876999999997</v>
      </c>
      <c r="L23" s="17">
        <v>19967.47</v>
      </c>
      <c r="M23" s="17">
        <v>968.45</v>
      </c>
      <c r="N23" s="17">
        <v>1546.16</v>
      </c>
      <c r="O23" s="23"/>
      <c r="P23" s="21"/>
    </row>
    <row r="24" spans="1:16" ht="15" x14ac:dyDescent="0.25">
      <c r="A24" s="15" t="s">
        <v>13</v>
      </c>
      <c r="B24" s="16">
        <f>ROUND(L24/12*$J$2,2)</f>
        <v>1163.92</v>
      </c>
      <c r="C24" s="16">
        <f t="shared" ref="C24:C26" si="4">+M24/12*$J$2</f>
        <v>56.44824349999999</v>
      </c>
      <c r="D24" s="16">
        <f>ROUND((B24+C24)/12,2)</f>
        <v>101.7</v>
      </c>
      <c r="E24" s="16">
        <f>ROUND(N24/12*$J$2,2)</f>
        <v>114.1</v>
      </c>
      <c r="F24" s="16">
        <f>SUM(B24:E24)</f>
        <v>1436.1682435</v>
      </c>
      <c r="G24" s="16">
        <f>(F24+140)/13.5-(F24+140)*0.5%</f>
        <v>108.87236200472222</v>
      </c>
      <c r="H24" s="16">
        <f>ROUND(F24+G24,2)</f>
        <v>1545.04</v>
      </c>
      <c r="I24" s="17">
        <f>ROUND(F24*33.663%,2)</f>
        <v>483.46</v>
      </c>
      <c r="J24" s="18">
        <f>H24+I24</f>
        <v>2028.5</v>
      </c>
      <c r="K24" s="19">
        <f t="shared" ref="K24:K26" si="5">+C24*12</f>
        <v>677.37892199999987</v>
      </c>
      <c r="L24" s="17">
        <v>20952.599999999999</v>
      </c>
      <c r="M24" s="17">
        <v>1016.17</v>
      </c>
      <c r="N24" s="17">
        <v>2053.9700000000003</v>
      </c>
      <c r="O24" s="23"/>
      <c r="P24" s="21"/>
    </row>
    <row r="25" spans="1:16" ht="15" x14ac:dyDescent="0.25">
      <c r="A25" s="15" t="s">
        <v>14</v>
      </c>
      <c r="B25" s="16">
        <f>ROUND(L25/12*$J$2,2)</f>
        <v>1327.78</v>
      </c>
      <c r="C25" s="16">
        <f t="shared" si="4"/>
        <v>64.401336999999998</v>
      </c>
      <c r="D25" s="16">
        <f>ROUND((B25+C25)/12,2)</f>
        <v>116.02</v>
      </c>
      <c r="E25" s="16">
        <f>ROUND(N25/12*$J$2,2)</f>
        <v>157.88</v>
      </c>
      <c r="F25" s="16">
        <f>SUM(B25:E25)</f>
        <v>1666.0813370000001</v>
      </c>
      <c r="G25" s="16">
        <f>(F25+140)/13.5-(F25+140)*0.5%</f>
        <v>124.75339605574075</v>
      </c>
      <c r="H25" s="16">
        <f>ROUND(F25+G25,2)</f>
        <v>1790.83</v>
      </c>
      <c r="I25" s="17">
        <f>ROUND(F25*33.663%,2)</f>
        <v>560.85</v>
      </c>
      <c r="J25" s="18">
        <f>H25+I25</f>
        <v>2351.6799999999998</v>
      </c>
      <c r="K25" s="19">
        <f t="shared" si="5"/>
        <v>772.81604399999992</v>
      </c>
      <c r="L25" s="17">
        <v>23902.47</v>
      </c>
      <c r="M25" s="17">
        <v>1159.3399999999999</v>
      </c>
      <c r="N25" s="17">
        <v>2842.16</v>
      </c>
      <c r="O25" s="23"/>
      <c r="P25" s="21"/>
    </row>
    <row r="26" spans="1:16" ht="15" x14ac:dyDescent="0.25">
      <c r="A26" s="15" t="s">
        <v>15</v>
      </c>
      <c r="B26" s="16">
        <f>ROUND(L26/12*$J$2,2)</f>
        <v>1493.74</v>
      </c>
      <c r="C26" s="16">
        <f t="shared" si="4"/>
        <v>72.426089999999988</v>
      </c>
      <c r="D26" s="16">
        <f>ROUND((B26+C26)/12,2)</f>
        <v>130.51</v>
      </c>
      <c r="E26" s="16">
        <f>ROUND(N26/12*$J$2,2)</f>
        <v>186.61</v>
      </c>
      <c r="F26" s="16">
        <f>SUM(B26:E26)</f>
        <v>1883.2860900000001</v>
      </c>
      <c r="G26" s="16">
        <f>(F26+284.08)/13.5-(F26+284.08)*0.5%</f>
        <v>149.70880584629629</v>
      </c>
      <c r="H26" s="16">
        <f>ROUND(F26+G26,2)</f>
        <v>2032.99</v>
      </c>
      <c r="I26" s="17">
        <f>ROUND(F26*33.663%,2)</f>
        <v>633.97</v>
      </c>
      <c r="J26" s="18">
        <f>H26+I26</f>
        <v>2666.96</v>
      </c>
      <c r="K26" s="19">
        <f t="shared" si="5"/>
        <v>869.11307999999985</v>
      </c>
      <c r="L26" s="17">
        <v>26890.05</v>
      </c>
      <c r="M26" s="17">
        <v>1303.8</v>
      </c>
      <c r="N26" s="17">
        <v>3359.4</v>
      </c>
      <c r="O26" s="23"/>
      <c r="P26" s="21"/>
    </row>
    <row r="28" spans="1:16" ht="15" x14ac:dyDescent="0.25">
      <c r="A28" s="26" t="s">
        <v>16</v>
      </c>
      <c r="B28" s="2" t="s">
        <v>17</v>
      </c>
      <c r="M28" s="24"/>
      <c r="N28" s="24"/>
      <c r="O28" s="25"/>
      <c r="P28" s="21"/>
    </row>
  </sheetData>
  <mergeCells count="1">
    <mergeCell ref="A1:G1"/>
  </mergeCells>
  <printOptions horizontalCentered="1"/>
  <pageMargins left="0" right="0" top="0.98425196850393704" bottom="0.98425196850393704" header="0.51181102362204722" footer="0.51181102362204722"/>
  <pageSetup paperSize="9" scale="74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1420-6877-4A85-8182-DD69704599E0}">
  <sheetPr>
    <pageSetUpPr fitToPage="1"/>
  </sheetPr>
  <dimension ref="A1:P28"/>
  <sheetViews>
    <sheetView zoomScaleNormal="100" zoomScaleSheetLayoutView="100" workbookViewId="0">
      <selection activeCell="A3" sqref="A3"/>
    </sheetView>
  </sheetViews>
  <sheetFormatPr defaultColWidth="12.28515625" defaultRowHeight="12.75" x14ac:dyDescent="0.25"/>
  <cols>
    <col min="1" max="1" width="22.7109375" style="2" bestFit="1" customWidth="1"/>
    <col min="2" max="2" width="13.7109375" style="2" customWidth="1"/>
    <col min="3" max="3" width="12.140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7" width="14.7109375" style="2" customWidth="1"/>
    <col min="8" max="9" width="12.28515625" style="2" customWidth="1"/>
    <col min="10" max="10" width="14.42578125" style="2" customWidth="1"/>
    <col min="11" max="11" width="13.28515625" style="2" customWidth="1"/>
    <col min="12" max="12" width="13.85546875" style="2" customWidth="1"/>
    <col min="13" max="13" width="13.5703125" style="2" customWidth="1"/>
    <col min="14" max="14" width="11.28515625" style="2" customWidth="1"/>
    <col min="15" max="15" width="16.42578125" style="2" bestFit="1" customWidth="1"/>
    <col min="16" max="16384" width="12.28515625" style="2"/>
  </cols>
  <sheetData>
    <row r="1" spans="1:16" ht="14.25" x14ac:dyDescent="0.25">
      <c r="A1" s="30" t="s">
        <v>18</v>
      </c>
      <c r="B1" s="30"/>
      <c r="C1" s="30"/>
      <c r="D1" s="30"/>
      <c r="E1" s="30"/>
      <c r="F1" s="30"/>
      <c r="G1" s="30"/>
      <c r="J1" s="3"/>
      <c r="K1" s="3"/>
      <c r="L1" s="4"/>
    </row>
    <row r="2" spans="1:16" ht="15" x14ac:dyDescent="0.2">
      <c r="A2" s="5"/>
      <c r="B2" s="1" t="s">
        <v>0</v>
      </c>
      <c r="C2" s="1"/>
      <c r="D2" s="1"/>
      <c r="E2" s="1"/>
      <c r="F2" s="1"/>
      <c r="G2" s="1"/>
      <c r="H2" s="4"/>
      <c r="I2" s="4"/>
      <c r="J2" s="27">
        <v>0.5</v>
      </c>
      <c r="K2" s="6"/>
      <c r="L2" s="4"/>
      <c r="M2" s="4"/>
      <c r="N2" s="4"/>
    </row>
    <row r="3" spans="1:16" ht="15" x14ac:dyDescent="0.25">
      <c r="B3" s="22"/>
      <c r="C3" s="22"/>
      <c r="D3" s="22"/>
      <c r="E3" s="22"/>
      <c r="F3" s="22"/>
      <c r="G3" s="22"/>
      <c r="H3" s="22"/>
      <c r="I3" s="23"/>
      <c r="J3" s="19"/>
      <c r="K3" s="19"/>
      <c r="L3" s="23"/>
      <c r="M3" s="23"/>
      <c r="N3" s="23"/>
      <c r="O3" s="20"/>
      <c r="P3" s="21"/>
    </row>
    <row r="4" spans="1:16" ht="15" x14ac:dyDescent="0.25">
      <c r="B4" s="4"/>
      <c r="C4" s="4"/>
      <c r="D4" s="4"/>
      <c r="F4" s="7"/>
      <c r="G4" s="4"/>
      <c r="H4" s="4"/>
      <c r="J4" s="8" t="s">
        <v>19</v>
      </c>
      <c r="K4" s="19"/>
      <c r="L4" s="3"/>
      <c r="M4" s="4"/>
      <c r="N4" s="4"/>
      <c r="O4" s="20"/>
      <c r="P4" s="21"/>
    </row>
    <row r="5" spans="1:16" ht="38.25" x14ac:dyDescent="0.25">
      <c r="A5" s="9" t="s">
        <v>11</v>
      </c>
      <c r="B5" s="10" t="s">
        <v>1</v>
      </c>
      <c r="C5" s="10" t="s">
        <v>21</v>
      </c>
      <c r="D5" s="9" t="s">
        <v>2</v>
      </c>
      <c r="E5" s="10" t="s">
        <v>3</v>
      </c>
      <c r="F5" s="9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9"/>
      <c r="L5" s="11" t="s">
        <v>9</v>
      </c>
      <c r="M5" s="12" t="s">
        <v>21</v>
      </c>
      <c r="N5" s="11" t="s">
        <v>10</v>
      </c>
      <c r="O5" s="20"/>
      <c r="P5" s="21"/>
    </row>
    <row r="6" spans="1:16" ht="15" x14ac:dyDescent="0.25">
      <c r="B6" s="13"/>
      <c r="C6" s="13"/>
      <c r="D6" s="13"/>
      <c r="E6" s="13"/>
      <c r="F6" s="13"/>
      <c r="G6" s="13"/>
      <c r="H6" s="13"/>
      <c r="I6" s="13"/>
      <c r="J6" s="13"/>
      <c r="K6" s="19"/>
      <c r="O6" s="20"/>
      <c r="P6" s="21"/>
    </row>
    <row r="7" spans="1:16" ht="15" x14ac:dyDescent="0.25">
      <c r="A7" s="15" t="s">
        <v>12</v>
      </c>
      <c r="B7" s="16">
        <f>ROUND(L7/12*$J$2,2)</f>
        <v>831.98</v>
      </c>
      <c r="C7" s="16">
        <f>ROUND((M7*7.7)/12*$J$2,2)</f>
        <v>32.03</v>
      </c>
      <c r="D7" s="16">
        <f>ROUND((B7+C7)/12,2)</f>
        <v>72</v>
      </c>
      <c r="E7" s="16">
        <f>ROUND(N7/12*$J$2,2)</f>
        <v>64.42</v>
      </c>
      <c r="F7" s="16">
        <f>SUM(B7:E7)</f>
        <v>1000.43</v>
      </c>
      <c r="G7" s="16">
        <f>(F7+140)/13.5-(F7+140)*0.5%</f>
        <v>78.77414629629628</v>
      </c>
      <c r="H7" s="16">
        <f>ROUND(F7+G7,2)</f>
        <v>1079.2</v>
      </c>
      <c r="I7" s="17">
        <f>ROUND(F7*33.663%,2)</f>
        <v>336.77</v>
      </c>
      <c r="J7" s="18">
        <f>H7+I7</f>
        <v>1415.97</v>
      </c>
      <c r="K7" s="19">
        <f>+C7*12</f>
        <v>384.36</v>
      </c>
      <c r="L7" s="17">
        <v>19967.47</v>
      </c>
      <c r="M7" s="17">
        <v>99.84</v>
      </c>
      <c r="N7" s="17">
        <v>1546.16</v>
      </c>
      <c r="O7" s="20"/>
      <c r="P7" s="21"/>
    </row>
    <row r="8" spans="1:16" ht="15" x14ac:dyDescent="0.25">
      <c r="A8" s="15" t="s">
        <v>13</v>
      </c>
      <c r="B8" s="16">
        <f>ROUND(L8/12*$J$2,2)</f>
        <v>873.03</v>
      </c>
      <c r="C8" s="16">
        <f t="shared" ref="C8:C10" si="0">ROUND((M8*7.7)/12*$J$2,2)</f>
        <v>33.61</v>
      </c>
      <c r="D8" s="16">
        <f>ROUND((B8+C8)/12,2)</f>
        <v>75.55</v>
      </c>
      <c r="E8" s="16">
        <f>ROUND(N8/12*$J$2,2)</f>
        <v>85.58</v>
      </c>
      <c r="F8" s="16">
        <f>SUM(B8:E8)</f>
        <v>1067.77</v>
      </c>
      <c r="G8" s="16">
        <f>(F8+140)/13.5-(F8+140)*0.5%</f>
        <v>83.425594444444442</v>
      </c>
      <c r="H8" s="16">
        <f>ROUND(F8+G8,2)</f>
        <v>1151.2</v>
      </c>
      <c r="I8" s="17">
        <f>ROUND(F8*33.663%,2)</f>
        <v>359.44</v>
      </c>
      <c r="J8" s="18">
        <f>H8+I8</f>
        <v>1510.64</v>
      </c>
      <c r="K8" s="19">
        <f t="shared" ref="K8:K10" si="1">+C8*12</f>
        <v>403.32</v>
      </c>
      <c r="L8" s="17">
        <v>20952.599999999999</v>
      </c>
      <c r="M8" s="17">
        <f>8.73*12</f>
        <v>104.76</v>
      </c>
      <c r="N8" s="17">
        <v>2053.9700000000003</v>
      </c>
      <c r="O8" s="20"/>
      <c r="P8" s="21"/>
    </row>
    <row r="9" spans="1:16" ht="15" x14ac:dyDescent="0.25">
      <c r="A9" s="15" t="s">
        <v>14</v>
      </c>
      <c r="B9" s="16">
        <f>ROUND(L9/12*$J$2,2)</f>
        <v>995.94</v>
      </c>
      <c r="C9" s="16">
        <f t="shared" si="0"/>
        <v>38.35</v>
      </c>
      <c r="D9" s="16">
        <f>ROUND((B9+C9)/12,2)</f>
        <v>86.19</v>
      </c>
      <c r="E9" s="16">
        <f>ROUND(N9/12*$J$2,2)</f>
        <v>118.42</v>
      </c>
      <c r="F9" s="16">
        <f>SUM(B9:E9)</f>
        <v>1238.9000000000001</v>
      </c>
      <c r="G9" s="16">
        <f>(F9+140)/13.5-(F9+140)*0.5%</f>
        <v>95.246240740740745</v>
      </c>
      <c r="H9" s="16">
        <f>ROUND(F9+G9,2)</f>
        <v>1334.15</v>
      </c>
      <c r="I9" s="17">
        <f>ROUND(F9*33.663%,2)</f>
        <v>417.05</v>
      </c>
      <c r="J9" s="18">
        <f>H9+I9</f>
        <v>1751.2</v>
      </c>
      <c r="K9" s="19">
        <f t="shared" si="1"/>
        <v>460.20000000000005</v>
      </c>
      <c r="L9" s="17">
        <v>23902.47</v>
      </c>
      <c r="M9" s="17">
        <v>119.52</v>
      </c>
      <c r="N9" s="17">
        <v>2842.16</v>
      </c>
      <c r="O9" s="20"/>
      <c r="P9" s="21"/>
    </row>
    <row r="10" spans="1:16" ht="15" x14ac:dyDescent="0.25">
      <c r="A10" s="15" t="s">
        <v>15</v>
      </c>
      <c r="B10" s="16">
        <f>ROUND(L10/12*$J$2,2)</f>
        <v>1120.42</v>
      </c>
      <c r="C10" s="16">
        <f t="shared" si="0"/>
        <v>43.12</v>
      </c>
      <c r="D10" s="16">
        <f>ROUND((B10+C10)/12,2)</f>
        <v>96.96</v>
      </c>
      <c r="E10" s="16">
        <f>ROUND(N10/12*$J$2,2)</f>
        <v>139.97999999999999</v>
      </c>
      <c r="F10" s="16">
        <f>SUM(B10:E10)</f>
        <v>1400.48</v>
      </c>
      <c r="G10" s="16">
        <f>(F10+284.08)/13.5-(F10+284.08)*0.5%</f>
        <v>116.35942222222222</v>
      </c>
      <c r="H10" s="16">
        <f>ROUND(F10+G10,2)</f>
        <v>1516.84</v>
      </c>
      <c r="I10" s="17">
        <f>ROUND(F10*33.663%,2)</f>
        <v>471.44</v>
      </c>
      <c r="J10" s="18">
        <f>H10+I10</f>
        <v>1988.28</v>
      </c>
      <c r="K10" s="19">
        <f t="shared" si="1"/>
        <v>517.43999999999994</v>
      </c>
      <c r="L10" s="17">
        <v>26890.05</v>
      </c>
      <c r="M10" s="17">
        <v>134.4</v>
      </c>
      <c r="N10" s="17">
        <v>3359.4</v>
      </c>
      <c r="O10" s="20"/>
      <c r="P10" s="21"/>
    </row>
    <row r="11" spans="1:16" ht="15" x14ac:dyDescent="0.25">
      <c r="B11" s="22"/>
      <c r="C11" s="22"/>
      <c r="D11" s="22"/>
      <c r="E11" s="22"/>
      <c r="F11" s="22"/>
      <c r="G11" s="22"/>
      <c r="H11" s="22"/>
      <c r="I11" s="23"/>
      <c r="J11" s="19"/>
      <c r="K11" s="19"/>
      <c r="L11" s="23"/>
      <c r="M11" s="23"/>
      <c r="N11" s="23"/>
      <c r="O11" s="20"/>
      <c r="P11" s="21"/>
    </row>
    <row r="12" spans="1:16" ht="29.25" customHeight="1" x14ac:dyDescent="0.25">
      <c r="B12" s="4"/>
      <c r="C12" s="4"/>
      <c r="D12" s="4"/>
      <c r="F12" s="7"/>
      <c r="G12" s="4"/>
      <c r="H12" s="4"/>
      <c r="J12" s="8" t="s">
        <v>20</v>
      </c>
      <c r="K12" s="19"/>
      <c r="L12" s="3"/>
      <c r="M12" s="4"/>
      <c r="N12" s="4"/>
      <c r="O12" s="4"/>
    </row>
    <row r="13" spans="1:16" ht="51" x14ac:dyDescent="0.25">
      <c r="A13" s="9" t="s">
        <v>11</v>
      </c>
      <c r="B13" s="10" t="s">
        <v>1</v>
      </c>
      <c r="C13" s="10" t="s">
        <v>22</v>
      </c>
      <c r="D13" s="9" t="s">
        <v>2</v>
      </c>
      <c r="E13" s="10" t="s">
        <v>3</v>
      </c>
      <c r="F13" s="9" t="s">
        <v>4</v>
      </c>
      <c r="G13" s="10" t="s">
        <v>5</v>
      </c>
      <c r="H13" s="10" t="s">
        <v>6</v>
      </c>
      <c r="I13" s="10" t="s">
        <v>7</v>
      </c>
      <c r="J13" s="10" t="s">
        <v>8</v>
      </c>
      <c r="K13" s="19"/>
      <c r="L13" s="11" t="s">
        <v>9</v>
      </c>
      <c r="M13" s="11" t="s">
        <v>26</v>
      </c>
      <c r="N13" s="11" t="s">
        <v>10</v>
      </c>
    </row>
    <row r="14" spans="1:16" ht="9.75" customHeight="1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9"/>
    </row>
    <row r="15" spans="1:16" x14ac:dyDescent="0.25">
      <c r="A15" s="15" t="s">
        <v>12</v>
      </c>
      <c r="B15" s="16">
        <f>ROUND(L15/12*$J$2,2)</f>
        <v>831.98</v>
      </c>
      <c r="C15" s="16">
        <f>+M15/12*$J$2</f>
        <v>37.022083333333335</v>
      </c>
      <c r="D15" s="16">
        <f>ROUND((B15+C15)/12,2)</f>
        <v>72.42</v>
      </c>
      <c r="E15" s="16">
        <f>ROUND(N15/12*$J$2,2)</f>
        <v>64.42</v>
      </c>
      <c r="F15" s="16">
        <f>SUM(B15:E15)</f>
        <v>1005.8420833333332</v>
      </c>
      <c r="G15" s="16">
        <f>(F15+140)/13.5-(F15+140)*0.5%</f>
        <v>79.147980941358028</v>
      </c>
      <c r="H15" s="16">
        <f>ROUND(F15+G15,2)</f>
        <v>1084.99</v>
      </c>
      <c r="I15" s="17">
        <f>ROUND(F15*33.663%,2)</f>
        <v>338.6</v>
      </c>
      <c r="J15" s="18">
        <f>H15+I15</f>
        <v>1423.5900000000001</v>
      </c>
      <c r="K15" s="19">
        <f>+C15*12</f>
        <v>444.26499999999999</v>
      </c>
      <c r="L15" s="17">
        <v>19967.47</v>
      </c>
      <c r="M15" s="17">
        <v>888.53</v>
      </c>
      <c r="N15" s="17">
        <v>1546.16</v>
      </c>
    </row>
    <row r="16" spans="1:16" x14ac:dyDescent="0.25">
      <c r="A16" s="15" t="s">
        <v>13</v>
      </c>
      <c r="B16" s="16">
        <f>ROUND(L16/12*$J$2,2)</f>
        <v>873.03</v>
      </c>
      <c r="C16" s="16">
        <f>+M16/12*$J$2</f>
        <v>38.850416666666668</v>
      </c>
      <c r="D16" s="16">
        <f>ROUND((B16+C16)/12,2)</f>
        <v>75.989999999999995</v>
      </c>
      <c r="E16" s="16">
        <f>ROUND(N16/12*$J$2,2)</f>
        <v>85.58</v>
      </c>
      <c r="F16" s="16">
        <f>SUM(B16:E16)</f>
        <v>1073.4504166666666</v>
      </c>
      <c r="G16" s="16">
        <f>(F16+140)/13.5-(F16+140)*0.5%</f>
        <v>83.817963966049376</v>
      </c>
      <c r="H16" s="16">
        <f>ROUND(F16+G16,2)</f>
        <v>1157.27</v>
      </c>
      <c r="I16" s="17">
        <f>ROUND(F16*33.663%,2)</f>
        <v>361.36</v>
      </c>
      <c r="J16" s="18">
        <f>H16+I16</f>
        <v>1518.63</v>
      </c>
      <c r="K16" s="19">
        <f t="shared" ref="K16:K18" si="2">+C16*12</f>
        <v>466.20500000000004</v>
      </c>
      <c r="L16" s="17">
        <v>20952.599999999999</v>
      </c>
      <c r="M16" s="17">
        <v>932.41</v>
      </c>
      <c r="N16" s="17">
        <v>2053.9700000000003</v>
      </c>
    </row>
    <row r="17" spans="1:16" x14ac:dyDescent="0.25">
      <c r="A17" s="15" t="s">
        <v>14</v>
      </c>
      <c r="B17" s="16">
        <f>ROUND(L17/12*$J$2,2)</f>
        <v>995.94</v>
      </c>
      <c r="C17" s="16">
        <f>+M17/12*$J$2</f>
        <v>44.320833333333333</v>
      </c>
      <c r="D17" s="16">
        <f>ROUND((B17+C17)/12,2)</f>
        <v>86.69</v>
      </c>
      <c r="E17" s="16">
        <f>ROUND(N17/12*$J$2,2)</f>
        <v>118.42</v>
      </c>
      <c r="F17" s="16">
        <f>SUM(B17:E17)</f>
        <v>1245.3708333333336</v>
      </c>
      <c r="G17" s="16">
        <f>(F17+140)/13.5-(F17+140)*0.5%</f>
        <v>95.693207561728414</v>
      </c>
      <c r="H17" s="16">
        <f>ROUND(F17+G17,2)</f>
        <v>1341.06</v>
      </c>
      <c r="I17" s="17">
        <f>ROUND(F17*33.663%,2)</f>
        <v>419.23</v>
      </c>
      <c r="J17" s="18">
        <f>H17+I17</f>
        <v>1760.29</v>
      </c>
      <c r="K17" s="19">
        <f t="shared" si="2"/>
        <v>531.85</v>
      </c>
      <c r="L17" s="17">
        <v>23902.47</v>
      </c>
      <c r="M17" s="17">
        <v>1063.7</v>
      </c>
      <c r="N17" s="17">
        <v>2842.16</v>
      </c>
    </row>
    <row r="18" spans="1:16" x14ac:dyDescent="0.25">
      <c r="A18" s="15" t="s">
        <v>15</v>
      </c>
      <c r="B18" s="16">
        <f>ROUND(L18/12*$J$2,2)</f>
        <v>1120.42</v>
      </c>
      <c r="C18" s="16">
        <f>+M18/12*$J$2</f>
        <v>49.844999999999999</v>
      </c>
      <c r="D18" s="16">
        <f>ROUND((B18+C18)/12,2)</f>
        <v>97.52</v>
      </c>
      <c r="E18" s="16">
        <f>ROUND(N18/12*$J$2,2)</f>
        <v>139.97999999999999</v>
      </c>
      <c r="F18" s="16">
        <f>SUM(B18:E18)</f>
        <v>1407.7650000000001</v>
      </c>
      <c r="G18" s="16">
        <f>(F18+284.08)/13.5-(F18+284.08)*0.5%</f>
        <v>116.86262685185186</v>
      </c>
      <c r="H18" s="16">
        <f>ROUND(F18+G18,2)</f>
        <v>1524.63</v>
      </c>
      <c r="I18" s="17">
        <f>ROUND(F18*33.663%,2)</f>
        <v>473.9</v>
      </c>
      <c r="J18" s="18">
        <f>H18+I18</f>
        <v>1998.5300000000002</v>
      </c>
      <c r="K18" s="19">
        <f t="shared" si="2"/>
        <v>598.14</v>
      </c>
      <c r="L18" s="17">
        <v>26890.05</v>
      </c>
      <c r="M18" s="17">
        <v>1196.28</v>
      </c>
      <c r="N18" s="17">
        <v>3359.4</v>
      </c>
    </row>
    <row r="19" spans="1:16" ht="15" x14ac:dyDescent="0.25">
      <c r="B19" s="22"/>
      <c r="C19" s="22"/>
      <c r="D19" s="22"/>
      <c r="E19" s="22"/>
      <c r="F19" s="22"/>
      <c r="G19" s="22"/>
      <c r="H19" s="22"/>
      <c r="I19" s="23"/>
      <c r="J19" s="19"/>
      <c r="K19" s="19"/>
      <c r="L19" s="23"/>
      <c r="M19" s="23"/>
      <c r="N19" s="23"/>
      <c r="O19" s="20"/>
      <c r="P19" s="21"/>
    </row>
    <row r="20" spans="1:16" ht="29.25" customHeight="1" x14ac:dyDescent="0.25">
      <c r="B20" s="4"/>
      <c r="C20" s="4"/>
      <c r="D20" s="4"/>
      <c r="F20" s="7"/>
      <c r="G20" s="4"/>
      <c r="H20" s="4"/>
      <c r="J20" s="8" t="s">
        <v>25</v>
      </c>
      <c r="K20" s="19"/>
      <c r="L20" s="3"/>
      <c r="M20" s="4"/>
      <c r="N20" s="4"/>
      <c r="O20" s="4"/>
    </row>
    <row r="21" spans="1:16" ht="38.25" x14ac:dyDescent="0.25">
      <c r="A21" s="9" t="s">
        <v>11</v>
      </c>
      <c r="B21" s="10" t="s">
        <v>1</v>
      </c>
      <c r="C21" s="10" t="s">
        <v>24</v>
      </c>
      <c r="D21" s="9" t="s">
        <v>2</v>
      </c>
      <c r="E21" s="10" t="s">
        <v>3</v>
      </c>
      <c r="F21" s="9" t="s">
        <v>4</v>
      </c>
      <c r="G21" s="10" t="s">
        <v>5</v>
      </c>
      <c r="H21" s="10" t="s">
        <v>6</v>
      </c>
      <c r="I21" s="10" t="s">
        <v>7</v>
      </c>
      <c r="J21" s="10" t="s">
        <v>8</v>
      </c>
      <c r="K21" s="19"/>
      <c r="L21" s="11" t="s">
        <v>9</v>
      </c>
      <c r="M21" s="11" t="s">
        <v>23</v>
      </c>
      <c r="N21" s="11" t="s">
        <v>10</v>
      </c>
      <c r="O21" s="28"/>
    </row>
    <row r="22" spans="1:16" ht="9.75" customHeight="1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9"/>
      <c r="O22" s="29"/>
      <c r="P22" s="14"/>
    </row>
    <row r="23" spans="1:16" ht="15" x14ac:dyDescent="0.25">
      <c r="A23" s="15" t="s">
        <v>12</v>
      </c>
      <c r="B23" s="16">
        <f>ROUND(L23/12*$J$2,2)</f>
        <v>831.98</v>
      </c>
      <c r="C23" s="16">
        <f>+M23/12*$J$2</f>
        <v>40.352083333333333</v>
      </c>
      <c r="D23" s="16">
        <f>ROUND((B23+C23)/12,2)</f>
        <v>72.69</v>
      </c>
      <c r="E23" s="16">
        <f>ROUND(N23/12*$J$2,2)</f>
        <v>64.42</v>
      </c>
      <c r="F23" s="16">
        <f>SUM(B23:E23)</f>
        <v>1009.4420833333332</v>
      </c>
      <c r="G23" s="16">
        <f>(F23+140)/13.5-(F23+140)*0.5%</f>
        <v>79.396647608024693</v>
      </c>
      <c r="H23" s="16">
        <f>ROUND(F23+G23,2)</f>
        <v>1088.8399999999999</v>
      </c>
      <c r="I23" s="17">
        <f>ROUND(F23*33.663%,2)</f>
        <v>339.81</v>
      </c>
      <c r="J23" s="18">
        <f>H23+I23</f>
        <v>1428.6499999999999</v>
      </c>
      <c r="K23" s="19">
        <f>+C23*12</f>
        <v>484.22500000000002</v>
      </c>
      <c r="L23" s="17">
        <v>19967.47</v>
      </c>
      <c r="M23" s="17">
        <v>968.45</v>
      </c>
      <c r="N23" s="17">
        <v>1546.16</v>
      </c>
      <c r="O23" s="23"/>
      <c r="P23" s="21"/>
    </row>
    <row r="24" spans="1:16" ht="15" x14ac:dyDescent="0.25">
      <c r="A24" s="15" t="s">
        <v>13</v>
      </c>
      <c r="B24" s="16">
        <f>ROUND(L24/12*$J$2,2)</f>
        <v>873.03</v>
      </c>
      <c r="C24" s="16">
        <f>+M24/12*$J$2</f>
        <v>42.340416666666663</v>
      </c>
      <c r="D24" s="16">
        <f>ROUND((B24+C24)/12,2)</f>
        <v>76.28</v>
      </c>
      <c r="E24" s="16">
        <f>ROUND(N24/12*$J$2,2)</f>
        <v>85.58</v>
      </c>
      <c r="F24" s="16">
        <f>SUM(B24:E24)</f>
        <v>1077.2304166666665</v>
      </c>
      <c r="G24" s="16">
        <f>(F24+140)/13.5-(F24+140)*0.5%</f>
        <v>84.079063966049375</v>
      </c>
      <c r="H24" s="16">
        <f>ROUND(F24+G24,2)</f>
        <v>1161.31</v>
      </c>
      <c r="I24" s="17">
        <f>ROUND(F24*33.663%,2)</f>
        <v>362.63</v>
      </c>
      <c r="J24" s="18">
        <f>H24+I24</f>
        <v>1523.94</v>
      </c>
      <c r="K24" s="19">
        <f t="shared" ref="K24:K26" si="3">+C24*12</f>
        <v>508.08499999999992</v>
      </c>
      <c r="L24" s="17">
        <v>20952.599999999999</v>
      </c>
      <c r="M24" s="17">
        <v>1016.17</v>
      </c>
      <c r="N24" s="17">
        <v>2053.9700000000003</v>
      </c>
      <c r="O24" s="23"/>
      <c r="P24" s="21"/>
    </row>
    <row r="25" spans="1:16" ht="15" x14ac:dyDescent="0.25">
      <c r="A25" s="15" t="s">
        <v>14</v>
      </c>
      <c r="B25" s="16">
        <f>ROUND(L25/12*$J$2,2)</f>
        <v>995.94</v>
      </c>
      <c r="C25" s="16">
        <f>+M25/12*$J$2</f>
        <v>48.305833333333332</v>
      </c>
      <c r="D25" s="16">
        <f>ROUND((B25+C25)/12,2)</f>
        <v>87.02</v>
      </c>
      <c r="E25" s="16">
        <f>ROUND(N25/12*$J$2,2)</f>
        <v>118.42</v>
      </c>
      <c r="F25" s="16">
        <f>SUM(B25:E25)</f>
        <v>1249.6858333333334</v>
      </c>
      <c r="G25" s="16">
        <f>(F25+140)/13.5-(F25+140)*0.5%</f>
        <v>95.991262191358032</v>
      </c>
      <c r="H25" s="16">
        <f>ROUND(F25+G25,2)</f>
        <v>1345.68</v>
      </c>
      <c r="I25" s="17">
        <f>ROUND(F25*33.663%,2)</f>
        <v>420.68</v>
      </c>
      <c r="J25" s="18">
        <f>H25+I25</f>
        <v>1766.3600000000001</v>
      </c>
      <c r="K25" s="19">
        <f t="shared" si="3"/>
        <v>579.66999999999996</v>
      </c>
      <c r="L25" s="17">
        <v>23902.47</v>
      </c>
      <c r="M25" s="17">
        <v>1159.3399999999999</v>
      </c>
      <c r="N25" s="17">
        <v>2842.16</v>
      </c>
      <c r="O25" s="23"/>
      <c r="P25" s="21"/>
    </row>
    <row r="26" spans="1:16" ht="15" x14ac:dyDescent="0.25">
      <c r="A26" s="15" t="s">
        <v>15</v>
      </c>
      <c r="B26" s="16">
        <f>ROUND(L26/12*$J$2,2)</f>
        <v>1120.42</v>
      </c>
      <c r="C26" s="16">
        <f>+M26/12*$J$2</f>
        <v>54.324999999999996</v>
      </c>
      <c r="D26" s="16">
        <f>ROUND((B26+C26)/12,2)</f>
        <v>97.9</v>
      </c>
      <c r="E26" s="16">
        <f>ROUND(N26/12*$J$2,2)</f>
        <v>139.97999999999999</v>
      </c>
      <c r="F26" s="16">
        <f>SUM(B26:E26)</f>
        <v>1412.6250000000002</v>
      </c>
      <c r="G26" s="16">
        <f>(F26+284.08)/13.5-(F26+284.08)*0.5%</f>
        <v>117.19832685185186</v>
      </c>
      <c r="H26" s="16">
        <f>ROUND(F26+G26,2)</f>
        <v>1529.82</v>
      </c>
      <c r="I26" s="17">
        <f>ROUND(F26*33.663%,2)</f>
        <v>475.53</v>
      </c>
      <c r="J26" s="18">
        <f>H26+I26</f>
        <v>2005.35</v>
      </c>
      <c r="K26" s="19">
        <f t="shared" si="3"/>
        <v>651.9</v>
      </c>
      <c r="L26" s="17">
        <v>26890.05</v>
      </c>
      <c r="M26" s="17">
        <v>1303.8</v>
      </c>
      <c r="N26" s="17">
        <v>3359.4</v>
      </c>
      <c r="O26" s="23"/>
      <c r="P26" s="21"/>
    </row>
    <row r="28" spans="1:16" ht="15" x14ac:dyDescent="0.25">
      <c r="A28" s="26" t="s">
        <v>16</v>
      </c>
      <c r="B28" s="2" t="s">
        <v>17</v>
      </c>
      <c r="M28" s="24"/>
      <c r="N28" s="24"/>
      <c r="O28" s="25"/>
      <c r="P28" s="21"/>
    </row>
  </sheetData>
  <mergeCells count="1">
    <mergeCell ref="A1:G1"/>
  </mergeCells>
  <printOptions horizontalCentered="1"/>
  <pageMargins left="0" right="0" top="0.98425196850393704" bottom="0.98425196850393704" header="0.51181102362204722" footer="0.51181102362204722"/>
  <pageSetup paperSize="9" scale="74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NT BU 100%</vt:lpstr>
      <vt:lpstr>NT BU 83,33%</vt:lpstr>
      <vt:lpstr>NT BU 66,66%</vt:lpstr>
      <vt:lpstr>NT BU 50%</vt:lpstr>
    </vt:vector>
  </TitlesOfParts>
  <Company>Universita' degli Studi di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Rosangela Riva</dc:creator>
  <cp:lastModifiedBy>CLAUDIA CAPONI D096387</cp:lastModifiedBy>
  <dcterms:created xsi:type="dcterms:W3CDTF">2024-04-16T15:30:07Z</dcterms:created>
  <dcterms:modified xsi:type="dcterms:W3CDTF">2025-06-09T08:31:33Z</dcterms:modified>
</cp:coreProperties>
</file>