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lmo.unifi.it\ASEF_DOCUMENTI_STIPENDI\DOCUMENTI STANZA 82_219\CCNL 2019_2021 giuridico_economico\paginaweb CCNL2019_2021\aggiornamento giugno 25\"/>
    </mc:Choice>
  </mc:AlternateContent>
  <xr:revisionPtr revIDLastSave="0" documentId="13_ncr:1_{4ED66827-3CA8-4CBE-B213-E7C68E731CD0}" xr6:coauthVersionLast="47" xr6:coauthVersionMax="47" xr10:uidLastSave="{00000000-0000-0000-0000-000000000000}"/>
  <bookViews>
    <workbookView xWindow="-120" yWindow="-120" windowWidth="29040" windowHeight="15720" xr2:uid="{D110E3D3-57E8-4B26-A4A5-5C8B228AAABF}"/>
  </bookViews>
  <sheets>
    <sheet name="NM BU 100%" sheetId="1" r:id="rId1"/>
    <sheet name="NM BU 83,33%" sheetId="5" r:id="rId2"/>
    <sheet name="NM BU 66,66%" sheetId="7" r:id="rId3"/>
    <sheet name="NM BU 50%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7" l="1"/>
  <c r="C26" i="7"/>
  <c r="B26" i="7"/>
  <c r="E25" i="7"/>
  <c r="C25" i="7"/>
  <c r="B25" i="7"/>
  <c r="E24" i="7"/>
  <c r="C24" i="7"/>
  <c r="B24" i="7"/>
  <c r="D24" i="7" s="1"/>
  <c r="F24" i="7" s="1"/>
  <c r="E23" i="7"/>
  <c r="C23" i="7"/>
  <c r="B23" i="7"/>
  <c r="E18" i="7"/>
  <c r="C18" i="7"/>
  <c r="B18" i="7"/>
  <c r="E17" i="7"/>
  <c r="C17" i="7"/>
  <c r="D17" i="7" s="1"/>
  <c r="F17" i="7" s="1"/>
  <c r="B17" i="7"/>
  <c r="E16" i="7"/>
  <c r="C16" i="7"/>
  <c r="B16" i="7"/>
  <c r="E15" i="7"/>
  <c r="C15" i="7"/>
  <c r="B15" i="7"/>
  <c r="E10" i="7"/>
  <c r="C10" i="7"/>
  <c r="B10" i="7"/>
  <c r="D10" i="7" s="1"/>
  <c r="E9" i="7"/>
  <c r="C9" i="7"/>
  <c r="B9" i="7"/>
  <c r="L8" i="7"/>
  <c r="C8" i="7" s="1"/>
  <c r="E8" i="7"/>
  <c r="B8" i="7"/>
  <c r="E7" i="7"/>
  <c r="C7" i="7"/>
  <c r="B7" i="7"/>
  <c r="E26" i="6"/>
  <c r="C26" i="6"/>
  <c r="B26" i="6"/>
  <c r="E25" i="6"/>
  <c r="C25" i="6"/>
  <c r="B25" i="6"/>
  <c r="E24" i="6"/>
  <c r="C24" i="6"/>
  <c r="B24" i="6"/>
  <c r="E23" i="6"/>
  <c r="C23" i="6"/>
  <c r="B23" i="6"/>
  <c r="E18" i="6"/>
  <c r="C18" i="6"/>
  <c r="B18" i="6"/>
  <c r="E17" i="6"/>
  <c r="C17" i="6"/>
  <c r="B17" i="6"/>
  <c r="E16" i="6"/>
  <c r="C16" i="6"/>
  <c r="B16" i="6"/>
  <c r="E15" i="6"/>
  <c r="C15" i="6"/>
  <c r="B15" i="6"/>
  <c r="E10" i="6"/>
  <c r="C10" i="6"/>
  <c r="B10" i="6"/>
  <c r="E9" i="6"/>
  <c r="C9" i="6"/>
  <c r="B9" i="6"/>
  <c r="L8" i="6"/>
  <c r="C8" i="6" s="1"/>
  <c r="E8" i="6"/>
  <c r="B8" i="6"/>
  <c r="E7" i="6"/>
  <c r="C7" i="6"/>
  <c r="B7" i="6"/>
  <c r="E26" i="5"/>
  <c r="C26" i="5"/>
  <c r="B26" i="5"/>
  <c r="E25" i="5"/>
  <c r="C25" i="5"/>
  <c r="B25" i="5"/>
  <c r="E24" i="5"/>
  <c r="C24" i="5"/>
  <c r="B24" i="5"/>
  <c r="E23" i="5"/>
  <c r="C23" i="5"/>
  <c r="B23" i="5"/>
  <c r="E18" i="5"/>
  <c r="C18" i="5"/>
  <c r="B18" i="5"/>
  <c r="E17" i="5"/>
  <c r="C17" i="5"/>
  <c r="B17" i="5"/>
  <c r="E16" i="5"/>
  <c r="C16" i="5"/>
  <c r="B16" i="5"/>
  <c r="E15" i="5"/>
  <c r="C15" i="5"/>
  <c r="B15" i="5"/>
  <c r="E10" i="5"/>
  <c r="C10" i="5"/>
  <c r="B10" i="5"/>
  <c r="E9" i="5"/>
  <c r="C9" i="5"/>
  <c r="B9" i="5"/>
  <c r="L8" i="5"/>
  <c r="C8" i="5" s="1"/>
  <c r="E8" i="5"/>
  <c r="B8" i="5"/>
  <c r="E7" i="5"/>
  <c r="C7" i="5"/>
  <c r="B7" i="5"/>
  <c r="C26" i="1"/>
  <c r="C25" i="1"/>
  <c r="C24" i="1"/>
  <c r="C23" i="1"/>
  <c r="C16" i="1"/>
  <c r="C17" i="1"/>
  <c r="C18" i="1"/>
  <c r="C15" i="1"/>
  <c r="E26" i="1"/>
  <c r="B26" i="1"/>
  <c r="E25" i="1"/>
  <c r="B25" i="1"/>
  <c r="E24" i="1"/>
  <c r="B24" i="1"/>
  <c r="E23" i="1"/>
  <c r="B23" i="1"/>
  <c r="D23" i="1" s="1"/>
  <c r="F23" i="1" s="1"/>
  <c r="E18" i="1"/>
  <c r="B18" i="1"/>
  <c r="E17" i="1"/>
  <c r="B17" i="1"/>
  <c r="E16" i="1"/>
  <c r="B16" i="1"/>
  <c r="E15" i="1"/>
  <c r="B15" i="1"/>
  <c r="E10" i="1"/>
  <c r="C10" i="1"/>
  <c r="B10" i="1"/>
  <c r="E9" i="1"/>
  <c r="C9" i="1"/>
  <c r="B9" i="1"/>
  <c r="L8" i="1"/>
  <c r="C8" i="1" s="1"/>
  <c r="E8" i="1"/>
  <c r="B8" i="1"/>
  <c r="E7" i="1"/>
  <c r="C7" i="1"/>
  <c r="B7" i="1"/>
  <c r="D8" i="7" l="1"/>
  <c r="F8" i="7" s="1"/>
  <c r="F10" i="7"/>
  <c r="H10" i="7" s="1"/>
  <c r="D7" i="7"/>
  <c r="F7" i="7" s="1"/>
  <c r="H24" i="7"/>
  <c r="G24" i="7"/>
  <c r="I24" i="7" s="1"/>
  <c r="H17" i="7"/>
  <c r="G17" i="7"/>
  <c r="G7" i="7"/>
  <c r="H7" i="7"/>
  <c r="F23" i="7"/>
  <c r="D15" i="7"/>
  <c r="F15" i="7" s="1"/>
  <c r="D18" i="7"/>
  <c r="F18" i="7" s="1"/>
  <c r="D25" i="7"/>
  <c r="F25" i="7" s="1"/>
  <c r="D9" i="7"/>
  <c r="F9" i="7" s="1"/>
  <c r="D16" i="7"/>
  <c r="F16" i="7" s="1"/>
  <c r="D23" i="7"/>
  <c r="D26" i="7"/>
  <c r="F26" i="7" s="1"/>
  <c r="D8" i="6"/>
  <c r="F8" i="6" s="1"/>
  <c r="D18" i="6"/>
  <c r="F18" i="6" s="1"/>
  <c r="D25" i="6"/>
  <c r="F25" i="6" s="1"/>
  <c r="D7" i="6"/>
  <c r="F7" i="6" s="1"/>
  <c r="D9" i="6"/>
  <c r="F9" i="6" s="1"/>
  <c r="D15" i="6"/>
  <c r="F15" i="6" s="1"/>
  <c r="D10" i="6"/>
  <c r="F10" i="6" s="1"/>
  <c r="D17" i="6"/>
  <c r="F17" i="6" s="1"/>
  <c r="D24" i="6"/>
  <c r="F24" i="6" s="1"/>
  <c r="D16" i="6"/>
  <c r="F16" i="6" s="1"/>
  <c r="D23" i="6"/>
  <c r="F23" i="6" s="1"/>
  <c r="D26" i="6"/>
  <c r="F26" i="6" s="1"/>
  <c r="D18" i="5"/>
  <c r="F18" i="5" s="1"/>
  <c r="F7" i="5"/>
  <c r="D8" i="5"/>
  <c r="F8" i="5"/>
  <c r="D15" i="5"/>
  <c r="F15" i="5" s="1"/>
  <c r="D25" i="5"/>
  <c r="F25" i="5" s="1"/>
  <c r="D10" i="5"/>
  <c r="F10" i="5" s="1"/>
  <c r="D17" i="5"/>
  <c r="F17" i="5" s="1"/>
  <c r="D24" i="5"/>
  <c r="F24" i="5" s="1"/>
  <c r="D9" i="5"/>
  <c r="F9" i="5" s="1"/>
  <c r="D16" i="5"/>
  <c r="F16" i="5" s="1"/>
  <c r="D23" i="5"/>
  <c r="F23" i="5" s="1"/>
  <c r="D26" i="5"/>
  <c r="F26" i="5" s="1"/>
  <c r="D7" i="5"/>
  <c r="D24" i="1"/>
  <c r="F24" i="1" s="1"/>
  <c r="D26" i="1"/>
  <c r="F26" i="1" s="1"/>
  <c r="H26" i="1" s="1"/>
  <c r="H23" i="1"/>
  <c r="G23" i="1"/>
  <c r="D25" i="1"/>
  <c r="F25" i="1" s="1"/>
  <c r="D7" i="1"/>
  <c r="F7" i="1" s="1"/>
  <c r="H7" i="1" s="1"/>
  <c r="D17" i="1"/>
  <c r="F17" i="1" s="1"/>
  <c r="H17" i="1" s="1"/>
  <c r="D18" i="1"/>
  <c r="F18" i="1" s="1"/>
  <c r="D16" i="1"/>
  <c r="F16" i="1" s="1"/>
  <c r="D15" i="1"/>
  <c r="F15" i="1" s="1"/>
  <c r="D10" i="1"/>
  <c r="F10" i="1" s="1"/>
  <c r="D9" i="1"/>
  <c r="F9" i="1" s="1"/>
  <c r="D8" i="1"/>
  <c r="F8" i="1" s="1"/>
  <c r="G10" i="7" l="1"/>
  <c r="I10" i="7" s="1"/>
  <c r="I17" i="7"/>
  <c r="G15" i="7"/>
  <c r="H15" i="7"/>
  <c r="H26" i="7"/>
  <c r="G26" i="7"/>
  <c r="I26" i="7" s="1"/>
  <c r="G25" i="7"/>
  <c r="H25" i="7"/>
  <c r="G18" i="7"/>
  <c r="H18" i="7"/>
  <c r="H16" i="7"/>
  <c r="G16" i="7"/>
  <c r="I16" i="7" s="1"/>
  <c r="H8" i="7"/>
  <c r="G8" i="7"/>
  <c r="I8" i="7" s="1"/>
  <c r="H23" i="7"/>
  <c r="G23" i="7"/>
  <c r="I23" i="7" s="1"/>
  <c r="G9" i="7"/>
  <c r="H9" i="7"/>
  <c r="I7" i="7"/>
  <c r="G7" i="6"/>
  <c r="H7" i="6"/>
  <c r="H26" i="6"/>
  <c r="G26" i="6"/>
  <c r="I26" i="6" s="1"/>
  <c r="H25" i="6"/>
  <c r="G25" i="6"/>
  <c r="H23" i="6"/>
  <c r="G23" i="6"/>
  <c r="I23" i="6" s="1"/>
  <c r="G18" i="6"/>
  <c r="H18" i="6"/>
  <c r="H10" i="6"/>
  <c r="G10" i="6"/>
  <c r="G15" i="6"/>
  <c r="H15" i="6"/>
  <c r="H8" i="6"/>
  <c r="G8" i="6"/>
  <c r="I8" i="6" s="1"/>
  <c r="H9" i="6"/>
  <c r="G9" i="6"/>
  <c r="H17" i="6"/>
  <c r="G17" i="6"/>
  <c r="H16" i="6"/>
  <c r="G16" i="6"/>
  <c r="I16" i="6" s="1"/>
  <c r="H24" i="6"/>
  <c r="G24" i="6"/>
  <c r="I24" i="6" s="1"/>
  <c r="H10" i="5"/>
  <c r="G10" i="5"/>
  <c r="G15" i="5"/>
  <c r="H15" i="5"/>
  <c r="H26" i="5"/>
  <c r="G26" i="5"/>
  <c r="H23" i="5"/>
  <c r="G23" i="5"/>
  <c r="I23" i="5" s="1"/>
  <c r="H9" i="5"/>
  <c r="G9" i="5"/>
  <c r="I9" i="5" s="1"/>
  <c r="G24" i="5"/>
  <c r="H24" i="5"/>
  <c r="G17" i="5"/>
  <c r="H17" i="5"/>
  <c r="H7" i="5"/>
  <c r="G7" i="5"/>
  <c r="I7" i="5" s="1"/>
  <c r="G25" i="5"/>
  <c r="H25" i="5"/>
  <c r="H18" i="5"/>
  <c r="G18" i="5"/>
  <c r="G8" i="5"/>
  <c r="H8" i="5"/>
  <c r="H16" i="5"/>
  <c r="G16" i="5"/>
  <c r="I23" i="1"/>
  <c r="G26" i="1"/>
  <c r="I26" i="1" s="1"/>
  <c r="G17" i="1"/>
  <c r="I17" i="1" s="1"/>
  <c r="H25" i="1"/>
  <c r="G25" i="1"/>
  <c r="H24" i="1"/>
  <c r="G24" i="1"/>
  <c r="I24" i="1" s="1"/>
  <c r="G7" i="1"/>
  <c r="I7" i="1" s="1"/>
  <c r="H15" i="1"/>
  <c r="G15" i="1"/>
  <c r="H18" i="1"/>
  <c r="G18" i="1"/>
  <c r="H16" i="1"/>
  <c r="G16" i="1"/>
  <c r="H9" i="1"/>
  <c r="G9" i="1"/>
  <c r="I9" i="1" s="1"/>
  <c r="H10" i="1"/>
  <c r="G10" i="1"/>
  <c r="I10" i="1" s="1"/>
  <c r="G8" i="1"/>
  <c r="H8" i="1"/>
  <c r="I25" i="6" l="1"/>
  <c r="I26" i="5"/>
  <c r="I10" i="6"/>
  <c r="I9" i="7"/>
  <c r="I25" i="7"/>
  <c r="I18" i="7"/>
  <c r="I15" i="7"/>
  <c r="I17" i="6"/>
  <c r="I18" i="6"/>
  <c r="I9" i="6"/>
  <c r="I15" i="6"/>
  <c r="I7" i="6"/>
  <c r="I17" i="5"/>
  <c r="I24" i="5"/>
  <c r="I15" i="5"/>
  <c r="I8" i="5"/>
  <c r="I16" i="5"/>
  <c r="I18" i="5"/>
  <c r="I25" i="5"/>
  <c r="I10" i="5"/>
  <c r="I25" i="1"/>
  <c r="I15" i="1"/>
  <c r="I18" i="1"/>
  <c r="I16" i="1"/>
  <c r="I8" i="1"/>
</calcChain>
</file>

<file path=xl/sharedStrings.xml><?xml version="1.0" encoding="utf-8"?>
<sst xmlns="http://schemas.openxmlformats.org/spreadsheetml/2006/main" count="264" uniqueCount="37">
  <si>
    <t>TABELLE STIPENDI MENSILI  PERSONALE A TEMPO DETERMINATO</t>
  </si>
  <si>
    <t>Inq</t>
  </si>
  <si>
    <t>stip. base con IIS conglobata</t>
  </si>
  <si>
    <t>13 ma</t>
  </si>
  <si>
    <t>indenn. ateneo</t>
  </si>
  <si>
    <t>totale</t>
  </si>
  <si>
    <t>tot.lordo senza oneri</t>
  </si>
  <si>
    <t>oneri *</t>
  </si>
  <si>
    <t>costo mensile</t>
  </si>
  <si>
    <t>Valore annuo tabellare</t>
  </si>
  <si>
    <t>Indennità di Ateneo</t>
  </si>
  <si>
    <t>Operatori</t>
  </si>
  <si>
    <t>Collaboratori</t>
  </si>
  <si>
    <t>Funzionari</t>
  </si>
  <si>
    <t>Elevate Professionalità</t>
  </si>
  <si>
    <t>*</t>
  </si>
  <si>
    <t>24,20% sul 100%</t>
  </si>
  <si>
    <t>7,68% solo su stipendio base e indennità di ateneo</t>
  </si>
  <si>
    <t>8,5% sul 100%</t>
  </si>
  <si>
    <t>1,61% sul 100%</t>
  </si>
  <si>
    <t>4,36% sul solo stipendio base (calcolato solo per la cat. EP)</t>
  </si>
  <si>
    <t xml:space="preserve">                                             </t>
  </si>
  <si>
    <t xml:space="preserve">   COSTI PER PERSONALE su fondi BILANCIO INPDAP (uguali o superiori all'anno)</t>
  </si>
  <si>
    <t xml:space="preserve">INPDAP FONDO PENSIONE: </t>
  </si>
  <si>
    <t xml:space="preserve">INPDAP TFR- 9,60% DELL'80%  DELLA RETRIBUZIONE: </t>
  </si>
  <si>
    <t xml:space="preserve">IRAP: </t>
  </si>
  <si>
    <t xml:space="preserve">INPS ASPI (EX DS): </t>
  </si>
  <si>
    <t xml:space="preserve">Maggiorazione 18% del contributo Fondo Pensione: </t>
  </si>
  <si>
    <t>Oneri a carico dell'Amministrazione:</t>
  </si>
  <si>
    <t>CCNL 2019/2021 siglato il 18/01/2024 valido dal 01/01/2025 al 31/03/2025</t>
  </si>
  <si>
    <t>IVC 2024</t>
  </si>
  <si>
    <t>CCNL 2019/2021 siglato il 18/01/2024 valido dal 01/04/2025 al 30/06/2025</t>
  </si>
  <si>
    <t>IVC 2024 e IVC aprile-giugno25</t>
  </si>
  <si>
    <t>IVC 2024 e  apr-giu 25</t>
  </si>
  <si>
    <t>CCNL 2019/2021 siglato il 18/01/2024 valido dal 01/07/2025</t>
  </si>
  <si>
    <t>IVC 2024 e IVC da luglio 25</t>
  </si>
  <si>
    <t>IVC 2024 e da luglio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</si>
</sst>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color indexed="10"/>
      <name val="Verdana"/>
      <family val="2"/>
    </font>
    <font>
      <b/>
      <sz val="12"/>
      <color indexed="10"/>
      <name val="Verdana"/>
      <family val="2"/>
    </font>
    <font>
      <sz val="12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/>
    <xf numFmtId="0" fontId="4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2" fillId="0" borderId="0" xfId="1"/>
    <xf numFmtId="10" fontId="5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41" fontId="4" fillId="0" borderId="0" xfId="3" applyFont="1" applyAlignment="1">
      <alignment vertical="center"/>
    </xf>
    <xf numFmtId="0" fontId="4" fillId="0" borderId="1" xfId="1" applyFont="1" applyBorder="1" applyAlignment="1">
      <alignment vertical="center"/>
    </xf>
    <xf numFmtId="164" fontId="4" fillId="0" borderId="1" xfId="3" applyNumberFormat="1" applyFont="1" applyBorder="1" applyAlignment="1">
      <alignment vertical="center"/>
    </xf>
    <xf numFmtId="164" fontId="4" fillId="0" borderId="1" xfId="1" applyNumberFormat="1" applyFont="1" applyBorder="1"/>
    <xf numFmtId="164" fontId="3" fillId="0" borderId="1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64" fontId="4" fillId="0" borderId="0" xfId="3" applyNumberFormat="1" applyFont="1" applyBorder="1" applyAlignment="1">
      <alignment vertical="center"/>
    </xf>
    <xf numFmtId="164" fontId="4" fillId="0" borderId="0" xfId="1" applyNumberFormat="1" applyFont="1"/>
    <xf numFmtId="164" fontId="4" fillId="0" borderId="0" xfId="1" applyNumberFormat="1" applyFont="1" applyAlignment="1">
      <alignment vertical="center"/>
    </xf>
    <xf numFmtId="0" fontId="4" fillId="0" borderId="0" xfId="2" applyFont="1"/>
    <xf numFmtId="10" fontId="4" fillId="0" borderId="0" xfId="2" applyNumberFormat="1" applyFont="1"/>
    <xf numFmtId="1" fontId="4" fillId="0" borderId="0" xfId="1" applyNumberFormat="1" applyFont="1" applyAlignment="1">
      <alignment vertical="center"/>
    </xf>
    <xf numFmtId="41" fontId="9" fillId="0" borderId="0" xfId="3" applyFont="1" applyAlignment="1">
      <alignment vertical="center"/>
    </xf>
    <xf numFmtId="0" fontId="4" fillId="0" borderId="0" xfId="2" applyFont="1" applyAlignment="1">
      <alignment horizontal="right"/>
    </xf>
    <xf numFmtId="10" fontId="3" fillId="0" borderId="1" xfId="1" applyNumberFormat="1" applyFont="1" applyBorder="1" applyAlignment="1">
      <alignment horizontal="right"/>
    </xf>
    <xf numFmtId="0" fontId="4" fillId="0" borderId="0" xfId="0" applyFont="1"/>
    <xf numFmtId="0" fontId="4" fillId="0" borderId="0" xfId="1" applyFont="1" applyAlignment="1">
      <alignment horizontal="center" vertical="center"/>
    </xf>
    <xf numFmtId="0" fontId="3" fillId="0" borderId="0" xfId="1" applyFont="1"/>
  </cellXfs>
  <cellStyles count="4">
    <cellStyle name="Migliaia [0] 2" xfId="3" xr:uid="{7AE9D17A-C9A6-442D-B6E6-20097277D660}"/>
    <cellStyle name="Normale" xfId="0" builtinId="0"/>
    <cellStyle name="Normale 2" xfId="1" xr:uid="{8626BFA6-123E-46E6-907B-89B9B3338479}"/>
    <cellStyle name="Normale 3" xfId="2" xr:uid="{635E0724-3A42-45D1-A9E2-5A592CB4D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30CD-8FBF-4994-AECE-17CA93C82734}">
  <sheetPr>
    <pageSetUpPr fitToPage="1"/>
  </sheetPr>
  <dimension ref="A1:O35"/>
  <sheetViews>
    <sheetView tabSelected="1" zoomScaleNormal="100" zoomScaleSheetLayoutView="100" workbookViewId="0">
      <selection activeCell="A3" sqref="A3"/>
    </sheetView>
  </sheetViews>
  <sheetFormatPr defaultColWidth="12.28515625" defaultRowHeight="12.75" x14ac:dyDescent="0.25"/>
  <cols>
    <col min="1" max="1" width="25.28515625" style="2" customWidth="1"/>
    <col min="2" max="2" width="13.7109375" style="2" customWidth="1"/>
    <col min="3" max="3" width="11.28515625" style="2" customWidth="1"/>
    <col min="4" max="4" width="9.7109375" style="2" bestFit="1" customWidth="1"/>
    <col min="5" max="5" width="14.28515625" style="2" customWidth="1"/>
    <col min="6" max="6" width="14.85546875" style="2" customWidth="1"/>
    <col min="7" max="8" width="12.28515625" style="2" customWidth="1"/>
    <col min="9" max="9" width="14.42578125" style="2" customWidth="1"/>
    <col min="10" max="10" width="13.28515625" style="2" customWidth="1"/>
    <col min="11" max="11" width="13.85546875" style="2" customWidth="1"/>
    <col min="12" max="12" width="11" style="2" customWidth="1"/>
    <col min="13" max="13" width="11.28515625" style="2" customWidth="1"/>
    <col min="14" max="14" width="16.42578125" style="2" bestFit="1" customWidth="1"/>
    <col min="15" max="16384" width="12.28515625" style="2"/>
  </cols>
  <sheetData>
    <row r="1" spans="1:15" x14ac:dyDescent="0.2">
      <c r="A1" s="35" t="s">
        <v>22</v>
      </c>
      <c r="B1" s="35"/>
      <c r="C1" s="35"/>
      <c r="D1" s="35"/>
      <c r="E1" s="35"/>
      <c r="F1" s="35"/>
      <c r="I1" s="3"/>
      <c r="J1" s="3"/>
      <c r="K1" s="4"/>
    </row>
    <row r="2" spans="1:15" ht="15" x14ac:dyDescent="0.2">
      <c r="A2" s="5"/>
      <c r="B2" s="1" t="s">
        <v>0</v>
      </c>
      <c r="C2" s="1"/>
      <c r="D2" s="1"/>
      <c r="E2" s="1"/>
      <c r="F2" s="1"/>
      <c r="G2" s="4"/>
      <c r="H2" s="4"/>
      <c r="I2" s="32">
        <v>1</v>
      </c>
      <c r="J2" s="6"/>
      <c r="K2" s="4"/>
      <c r="L2" s="4"/>
      <c r="M2" s="4"/>
    </row>
    <row r="3" spans="1:15" ht="15" x14ac:dyDescent="0.2">
      <c r="B3" s="24"/>
      <c r="C3" s="24"/>
      <c r="D3" s="24"/>
      <c r="E3" s="24"/>
      <c r="F3" s="24"/>
      <c r="G3" s="24"/>
      <c r="H3" s="25"/>
      <c r="I3" s="20"/>
      <c r="J3" s="20"/>
      <c r="K3" s="26"/>
      <c r="L3" s="26"/>
      <c r="M3" s="26"/>
      <c r="N3" s="22"/>
      <c r="O3" s="23"/>
    </row>
    <row r="4" spans="1:15" ht="29.25" customHeight="1" x14ac:dyDescent="0.25">
      <c r="B4" s="4"/>
      <c r="C4" s="4"/>
      <c r="D4" s="4"/>
      <c r="F4" s="7"/>
      <c r="G4" s="4"/>
      <c r="I4" s="8" t="s">
        <v>29</v>
      </c>
      <c r="J4" s="20"/>
      <c r="K4" s="3"/>
      <c r="L4" s="4"/>
      <c r="M4" s="4"/>
      <c r="N4" s="4"/>
    </row>
    <row r="5" spans="1:15" ht="38.25" x14ac:dyDescent="0.25">
      <c r="A5" s="9" t="s">
        <v>1</v>
      </c>
      <c r="B5" s="10" t="s">
        <v>2</v>
      </c>
      <c r="C5" s="10" t="s">
        <v>30</v>
      </c>
      <c r="D5" s="9" t="s">
        <v>3</v>
      </c>
      <c r="E5" s="10" t="s">
        <v>4</v>
      </c>
      <c r="F5" s="9" t="s">
        <v>5</v>
      </c>
      <c r="G5" s="10" t="s">
        <v>6</v>
      </c>
      <c r="H5" s="10" t="s">
        <v>7</v>
      </c>
      <c r="I5" s="10" t="s">
        <v>8</v>
      </c>
      <c r="J5" s="20"/>
      <c r="K5" s="11" t="s">
        <v>9</v>
      </c>
      <c r="L5" s="12" t="s">
        <v>30</v>
      </c>
      <c r="M5" s="11" t="s">
        <v>10</v>
      </c>
      <c r="N5" s="13"/>
    </row>
    <row r="6" spans="1:15" ht="9.75" customHeight="1" x14ac:dyDescent="0.25">
      <c r="B6" s="14"/>
      <c r="C6" s="14"/>
      <c r="D6" s="14"/>
      <c r="E6" s="14"/>
      <c r="F6" s="14"/>
      <c r="G6" s="14"/>
      <c r="H6" s="14"/>
      <c r="I6" s="14"/>
      <c r="J6" s="20"/>
      <c r="O6" s="15"/>
    </row>
    <row r="7" spans="1:15" ht="15" x14ac:dyDescent="0.2">
      <c r="A7" s="16" t="s">
        <v>11</v>
      </c>
      <c r="B7" s="17">
        <f t="shared" ref="B7:B10" si="0">ROUND(K7/12*$I$2,2)</f>
        <v>1663.96</v>
      </c>
      <c r="C7" s="17">
        <f t="shared" ref="C7:C10" si="1">ROUND((L7*7.7)/12*$I$2,2)</f>
        <v>64.06</v>
      </c>
      <c r="D7" s="17">
        <f t="shared" ref="D7:D10" si="2">ROUND((B7+C7)/12,2)</f>
        <v>144</v>
      </c>
      <c r="E7" s="17">
        <f>ROUND(M7/12*$I$2,2)</f>
        <v>128.85</v>
      </c>
      <c r="F7" s="17">
        <f>SUM(B7:E7)</f>
        <v>2000.87</v>
      </c>
      <c r="G7" s="17">
        <f t="shared" ref="G7:G9" si="3">ROUND(F7-F7*2%,2)</f>
        <v>1960.85</v>
      </c>
      <c r="H7" s="18">
        <f t="shared" ref="H7:H9" si="4">ROUND((F7)*40.38%+(F7)*1.61%,2)</f>
        <v>840.17</v>
      </c>
      <c r="I7" s="19">
        <f t="shared" ref="I7" si="5">G7+H7</f>
        <v>2801.02</v>
      </c>
      <c r="J7" s="20"/>
      <c r="K7" s="21">
        <v>19967.47</v>
      </c>
      <c r="L7" s="21">
        <v>99.84</v>
      </c>
      <c r="M7" s="21">
        <v>1546.16</v>
      </c>
      <c r="N7" s="22"/>
      <c r="O7" s="23"/>
    </row>
    <row r="8" spans="1:15" ht="15" x14ac:dyDescent="0.2">
      <c r="A8" s="16" t="s">
        <v>12</v>
      </c>
      <c r="B8" s="17">
        <f t="shared" si="0"/>
        <v>1746.05</v>
      </c>
      <c r="C8" s="17">
        <f t="shared" si="1"/>
        <v>67.22</v>
      </c>
      <c r="D8" s="17">
        <f t="shared" si="2"/>
        <v>151.11000000000001</v>
      </c>
      <c r="E8" s="17">
        <f>ROUND(M8/12*$I$2,2)</f>
        <v>171.16</v>
      </c>
      <c r="F8" s="17">
        <f>SUM(B8:E8)</f>
        <v>2135.54</v>
      </c>
      <c r="G8" s="17">
        <f t="shared" si="3"/>
        <v>2092.83</v>
      </c>
      <c r="H8" s="18">
        <f t="shared" si="4"/>
        <v>896.71</v>
      </c>
      <c r="I8" s="19">
        <f>G8+H8</f>
        <v>2989.54</v>
      </c>
      <c r="J8" s="20"/>
      <c r="K8" s="21">
        <v>20952.599999999999</v>
      </c>
      <c r="L8" s="21">
        <f>8.73*12</f>
        <v>104.76</v>
      </c>
      <c r="M8" s="21">
        <v>2053.9700000000003</v>
      </c>
      <c r="N8" s="22"/>
      <c r="O8" s="23"/>
    </row>
    <row r="9" spans="1:15" ht="15" x14ac:dyDescent="0.2">
      <c r="A9" s="16" t="s">
        <v>13</v>
      </c>
      <c r="B9" s="17">
        <f t="shared" si="0"/>
        <v>1991.87</v>
      </c>
      <c r="C9" s="17">
        <f t="shared" si="1"/>
        <v>76.69</v>
      </c>
      <c r="D9" s="17">
        <f t="shared" si="2"/>
        <v>172.38</v>
      </c>
      <c r="E9" s="17">
        <f>ROUND(M9/12*$I$2,2)</f>
        <v>236.85</v>
      </c>
      <c r="F9" s="17">
        <f>SUM(B9:E9)</f>
        <v>2477.79</v>
      </c>
      <c r="G9" s="17">
        <f t="shared" si="3"/>
        <v>2428.23</v>
      </c>
      <c r="H9" s="18">
        <f t="shared" si="4"/>
        <v>1040.42</v>
      </c>
      <c r="I9" s="19">
        <f>G9+H9</f>
        <v>3468.65</v>
      </c>
      <c r="J9" s="20"/>
      <c r="K9" s="21">
        <v>23902.47</v>
      </c>
      <c r="L9" s="21">
        <v>119.52</v>
      </c>
      <c r="M9" s="21">
        <v>2842.16</v>
      </c>
      <c r="N9" s="22"/>
      <c r="O9" s="23"/>
    </row>
    <row r="10" spans="1:15" ht="15" x14ac:dyDescent="0.2">
      <c r="A10" s="16" t="s">
        <v>14</v>
      </c>
      <c r="B10" s="17">
        <f t="shared" si="0"/>
        <v>2240.84</v>
      </c>
      <c r="C10" s="17">
        <f t="shared" si="1"/>
        <v>86.24</v>
      </c>
      <c r="D10" s="17">
        <f t="shared" si="2"/>
        <v>193.92</v>
      </c>
      <c r="E10" s="17">
        <f>ROUND(M10/12*$I$2,2)</f>
        <v>279.95</v>
      </c>
      <c r="F10" s="17">
        <f>SUM(B10:E10)</f>
        <v>2800.95</v>
      </c>
      <c r="G10" s="17">
        <f>ROUND(F10-F10*2%,2)</f>
        <v>2744.93</v>
      </c>
      <c r="H10" s="18">
        <f>ROUND((F10)*40.38%+(F10)*1.61%+((B10+C10)-(556.86*$I$2))*4.36%,2)</f>
        <v>1253.3</v>
      </c>
      <c r="I10" s="19">
        <f>G10+H10</f>
        <v>3998.2299999999996</v>
      </c>
      <c r="J10" s="20"/>
      <c r="K10" s="21">
        <v>26890.05</v>
      </c>
      <c r="L10" s="21">
        <v>134.4</v>
      </c>
      <c r="M10" s="21">
        <v>3359.4</v>
      </c>
      <c r="N10" s="22"/>
      <c r="O10" s="23"/>
    </row>
    <row r="11" spans="1:15" ht="15" x14ac:dyDescent="0.2">
      <c r="A11" s="34"/>
      <c r="B11" s="24"/>
      <c r="C11" s="24"/>
      <c r="D11" s="24"/>
      <c r="E11" s="24"/>
      <c r="F11" s="24"/>
      <c r="G11" s="24"/>
      <c r="H11" s="25"/>
      <c r="I11" s="20"/>
      <c r="J11" s="20"/>
      <c r="K11" s="26"/>
      <c r="L11" s="26"/>
      <c r="M11" s="26"/>
      <c r="N11" s="22"/>
      <c r="O11" s="23"/>
    </row>
    <row r="12" spans="1:15" ht="15" x14ac:dyDescent="0.25">
      <c r="B12" s="4"/>
      <c r="C12" s="4"/>
      <c r="D12" s="4"/>
      <c r="F12" s="7"/>
      <c r="G12" s="4"/>
      <c r="I12" s="8" t="s">
        <v>31</v>
      </c>
      <c r="J12" s="20"/>
      <c r="K12" s="3"/>
      <c r="L12" s="4"/>
      <c r="M12" s="4"/>
      <c r="N12" s="22"/>
      <c r="O12" s="23"/>
    </row>
    <row r="13" spans="1:15" ht="51" x14ac:dyDescent="0.25">
      <c r="A13" s="9" t="s">
        <v>1</v>
      </c>
      <c r="B13" s="10" t="s">
        <v>2</v>
      </c>
      <c r="C13" s="10" t="s">
        <v>32</v>
      </c>
      <c r="D13" s="9" t="s">
        <v>3</v>
      </c>
      <c r="E13" s="10" t="s">
        <v>4</v>
      </c>
      <c r="F13" s="9" t="s">
        <v>5</v>
      </c>
      <c r="G13" s="10" t="s">
        <v>6</v>
      </c>
      <c r="H13" s="10" t="s">
        <v>7</v>
      </c>
      <c r="I13" s="10" t="s">
        <v>8</v>
      </c>
      <c r="J13" s="20"/>
      <c r="K13" s="11" t="s">
        <v>9</v>
      </c>
      <c r="L13" s="11" t="s">
        <v>33</v>
      </c>
      <c r="M13" s="11" t="s">
        <v>10</v>
      </c>
      <c r="N13" s="22"/>
      <c r="O13" s="23"/>
    </row>
    <row r="14" spans="1:15" ht="15" x14ac:dyDescent="0.25">
      <c r="B14" s="14"/>
      <c r="C14" s="14"/>
      <c r="D14" s="14"/>
      <c r="E14" s="14"/>
      <c r="F14" s="14"/>
      <c r="G14" s="14"/>
      <c r="H14" s="14"/>
      <c r="I14" s="14"/>
      <c r="J14" s="20"/>
      <c r="N14" s="22"/>
      <c r="O14" s="23"/>
    </row>
    <row r="15" spans="1:15" ht="15" x14ac:dyDescent="0.2">
      <c r="A15" s="16" t="s">
        <v>11</v>
      </c>
      <c r="B15" s="17">
        <f t="shared" ref="B15:B18" si="6">ROUND(K15/12*$I$2,2)</f>
        <v>1663.96</v>
      </c>
      <c r="C15" s="17">
        <f>+L15/12*$I$2</f>
        <v>74.044166666666669</v>
      </c>
      <c r="D15" s="17">
        <f t="shared" ref="D15:D18" si="7">ROUND((B15+C15)/12,2)</f>
        <v>144.83000000000001</v>
      </c>
      <c r="E15" s="17">
        <f>ROUND(M15/12*$I$2,2)</f>
        <v>128.85</v>
      </c>
      <c r="F15" s="17">
        <f>SUM(B15:E15)</f>
        <v>2011.6841666666664</v>
      </c>
      <c r="G15" s="17">
        <f t="shared" ref="G15:G17" si="8">ROUND(F15-F15*2%,2)</f>
        <v>1971.45</v>
      </c>
      <c r="H15" s="18">
        <f t="shared" ref="H15:H17" si="9">ROUND((F15)*40.38%+(F15)*1.61%,2)</f>
        <v>844.71</v>
      </c>
      <c r="I15" s="19">
        <f t="shared" ref="I15" si="10">G15+H15</f>
        <v>2816.16</v>
      </c>
      <c r="J15" s="20"/>
      <c r="K15" s="21">
        <v>19967.47</v>
      </c>
      <c r="L15" s="21">
        <v>888.53</v>
      </c>
      <c r="M15" s="21">
        <v>1546.16</v>
      </c>
      <c r="N15" s="22"/>
      <c r="O15" s="23"/>
    </row>
    <row r="16" spans="1:15" ht="15" x14ac:dyDescent="0.2">
      <c r="A16" s="16" t="s">
        <v>12</v>
      </c>
      <c r="B16" s="17">
        <f t="shared" si="6"/>
        <v>1746.05</v>
      </c>
      <c r="C16" s="17">
        <f t="shared" ref="C16:C18" si="11">+L16/12*$I$2</f>
        <v>77.700833333333335</v>
      </c>
      <c r="D16" s="17">
        <f t="shared" si="7"/>
        <v>151.97999999999999</v>
      </c>
      <c r="E16" s="17">
        <f>ROUND(M16/12*$I$2,2)</f>
        <v>171.16</v>
      </c>
      <c r="F16" s="17">
        <f>SUM(B16:E16)</f>
        <v>2146.8908333333334</v>
      </c>
      <c r="G16" s="17">
        <f t="shared" si="8"/>
        <v>2103.9499999999998</v>
      </c>
      <c r="H16" s="18">
        <f t="shared" si="9"/>
        <v>901.48</v>
      </c>
      <c r="I16" s="19">
        <f>G16+H16</f>
        <v>3005.43</v>
      </c>
      <c r="J16" s="20"/>
      <c r="K16" s="21">
        <v>20952.599999999999</v>
      </c>
      <c r="L16" s="21">
        <v>932.41</v>
      </c>
      <c r="M16" s="21">
        <v>2053.9700000000003</v>
      </c>
      <c r="N16" s="22"/>
      <c r="O16" s="23"/>
    </row>
    <row r="17" spans="1:15" ht="15" x14ac:dyDescent="0.2">
      <c r="A17" s="16" t="s">
        <v>13</v>
      </c>
      <c r="B17" s="17">
        <f t="shared" si="6"/>
        <v>1991.87</v>
      </c>
      <c r="C17" s="17">
        <f t="shared" si="11"/>
        <v>88.641666666666666</v>
      </c>
      <c r="D17" s="17">
        <f t="shared" si="7"/>
        <v>173.38</v>
      </c>
      <c r="E17" s="17">
        <f>ROUND(M17/12*$I$2,2)</f>
        <v>236.85</v>
      </c>
      <c r="F17" s="17">
        <f>SUM(B17:E17)</f>
        <v>2490.7416666666668</v>
      </c>
      <c r="G17" s="17">
        <f t="shared" si="8"/>
        <v>2440.9299999999998</v>
      </c>
      <c r="H17" s="18">
        <f t="shared" si="9"/>
        <v>1045.8599999999999</v>
      </c>
      <c r="I17" s="19">
        <f>G17+H17</f>
        <v>3486.79</v>
      </c>
      <c r="J17" s="20"/>
      <c r="K17" s="21">
        <v>23902.47</v>
      </c>
      <c r="L17" s="21">
        <v>1063.7</v>
      </c>
      <c r="M17" s="21">
        <v>2842.16</v>
      </c>
      <c r="N17" s="22"/>
      <c r="O17" s="23"/>
    </row>
    <row r="18" spans="1:15" ht="15" x14ac:dyDescent="0.2">
      <c r="A18" s="16" t="s">
        <v>14</v>
      </c>
      <c r="B18" s="17">
        <f t="shared" si="6"/>
        <v>2240.84</v>
      </c>
      <c r="C18" s="17">
        <f t="shared" si="11"/>
        <v>99.69</v>
      </c>
      <c r="D18" s="17">
        <f t="shared" si="7"/>
        <v>195.04</v>
      </c>
      <c r="E18" s="17">
        <f>ROUND(M18/12*$I$2,2)</f>
        <v>279.95</v>
      </c>
      <c r="F18" s="17">
        <f>SUM(B18:E18)</f>
        <v>2815.52</v>
      </c>
      <c r="G18" s="17">
        <f>ROUND(F18-F18*2%,2)</f>
        <v>2759.21</v>
      </c>
      <c r="H18" s="18">
        <f>ROUND((F18)*40.38%+(F18)*1.61%+((B18+C18)-(556.86*$I$2))*4.36%,2)</f>
        <v>1260</v>
      </c>
      <c r="I18" s="19">
        <f>G18+H18</f>
        <v>4019.21</v>
      </c>
      <c r="J18" s="20"/>
      <c r="K18" s="21">
        <v>26890.05</v>
      </c>
      <c r="L18" s="21">
        <v>1196.28</v>
      </c>
      <c r="M18" s="21">
        <v>3359.4</v>
      </c>
      <c r="N18" s="22"/>
      <c r="O18" s="23"/>
    </row>
    <row r="19" spans="1:15" ht="15" x14ac:dyDescent="0.2">
      <c r="A19" s="34"/>
      <c r="B19" s="24"/>
      <c r="C19" s="24"/>
      <c r="D19" s="24"/>
      <c r="E19" s="24"/>
      <c r="F19" s="24"/>
      <c r="G19" s="24"/>
      <c r="H19" s="25"/>
      <c r="I19" s="20"/>
      <c r="J19" s="20"/>
      <c r="K19" s="26"/>
      <c r="L19" s="26"/>
      <c r="M19" s="26"/>
      <c r="N19" s="22"/>
      <c r="O19" s="23"/>
    </row>
    <row r="20" spans="1:15" ht="15" x14ac:dyDescent="0.25">
      <c r="B20" s="4"/>
      <c r="C20" s="4"/>
      <c r="D20" s="4"/>
      <c r="F20" s="7"/>
      <c r="G20" s="4"/>
      <c r="I20" s="8" t="s">
        <v>34</v>
      </c>
      <c r="J20" s="20"/>
      <c r="K20" s="3"/>
      <c r="L20" s="4"/>
      <c r="M20" s="4"/>
      <c r="N20" s="22"/>
      <c r="O20" s="23"/>
    </row>
    <row r="21" spans="1:15" ht="38.25" x14ac:dyDescent="0.25">
      <c r="A21" s="9" t="s">
        <v>1</v>
      </c>
      <c r="B21" s="10" t="s">
        <v>2</v>
      </c>
      <c r="C21" s="10" t="s">
        <v>35</v>
      </c>
      <c r="D21" s="9" t="s">
        <v>3</v>
      </c>
      <c r="E21" s="10" t="s">
        <v>4</v>
      </c>
      <c r="F21" s="9" t="s">
        <v>5</v>
      </c>
      <c r="G21" s="10" t="s">
        <v>6</v>
      </c>
      <c r="H21" s="10" t="s">
        <v>7</v>
      </c>
      <c r="I21" s="10" t="s">
        <v>8</v>
      </c>
      <c r="J21" s="20"/>
      <c r="K21" s="11" t="s">
        <v>9</v>
      </c>
      <c r="L21" s="11" t="s">
        <v>36</v>
      </c>
      <c r="M21" s="11" t="s">
        <v>10</v>
      </c>
      <c r="N21" s="22"/>
      <c r="O21" s="23"/>
    </row>
    <row r="22" spans="1:15" ht="15" x14ac:dyDescent="0.25">
      <c r="B22" s="14"/>
      <c r="C22" s="14"/>
      <c r="D22" s="14"/>
      <c r="E22" s="14"/>
      <c r="F22" s="14"/>
      <c r="G22" s="14"/>
      <c r="H22" s="14"/>
      <c r="I22" s="14"/>
      <c r="J22" s="20"/>
      <c r="N22" s="22"/>
      <c r="O22" s="23"/>
    </row>
    <row r="23" spans="1:15" ht="15" x14ac:dyDescent="0.2">
      <c r="A23" s="16" t="s">
        <v>11</v>
      </c>
      <c r="B23" s="17">
        <f t="shared" ref="B23:B26" si="12">ROUND(K23/12*$I$2,2)</f>
        <v>1663.96</v>
      </c>
      <c r="C23" s="17">
        <f t="shared" ref="C23:C26" si="13">+L23/12*$I$2</f>
        <v>80.704166666666666</v>
      </c>
      <c r="D23" s="17">
        <f t="shared" ref="D23:D26" si="14">ROUND((B23+C23)/12,2)</f>
        <v>145.38999999999999</v>
      </c>
      <c r="E23" s="17">
        <f>ROUND(M23/12*$I$2,2)</f>
        <v>128.85</v>
      </c>
      <c r="F23" s="17">
        <f>SUM(B23:E23)</f>
        <v>2018.9041666666667</v>
      </c>
      <c r="G23" s="17">
        <f t="shared" ref="G23:G25" si="15">ROUND(F23-F23*2%,2)</f>
        <v>1978.53</v>
      </c>
      <c r="H23" s="18">
        <f t="shared" ref="H23:H25" si="16">ROUND((F23)*40.38%+(F23)*1.61%,2)</f>
        <v>847.74</v>
      </c>
      <c r="I23" s="19">
        <f t="shared" ref="I23" si="17">G23+H23</f>
        <v>2826.27</v>
      </c>
      <c r="J23" s="20"/>
      <c r="K23" s="21">
        <v>19967.47</v>
      </c>
      <c r="L23" s="21">
        <v>968.45</v>
      </c>
      <c r="M23" s="21">
        <v>1546.16</v>
      </c>
      <c r="N23" s="22"/>
      <c r="O23" s="23"/>
    </row>
    <row r="24" spans="1:15" ht="15" x14ac:dyDescent="0.2">
      <c r="A24" s="16" t="s">
        <v>12</v>
      </c>
      <c r="B24" s="17">
        <f t="shared" si="12"/>
        <v>1746.05</v>
      </c>
      <c r="C24" s="17">
        <f t="shared" si="13"/>
        <v>84.680833333333325</v>
      </c>
      <c r="D24" s="17">
        <f t="shared" si="14"/>
        <v>152.56</v>
      </c>
      <c r="E24" s="17">
        <f>ROUND(M24/12*$I$2,2)</f>
        <v>171.16</v>
      </c>
      <c r="F24" s="17">
        <f>SUM(B24:E24)</f>
        <v>2154.4508333333333</v>
      </c>
      <c r="G24" s="17">
        <f t="shared" si="15"/>
        <v>2111.36</v>
      </c>
      <c r="H24" s="18">
        <f t="shared" si="16"/>
        <v>904.65</v>
      </c>
      <c r="I24" s="19">
        <f>G24+H24</f>
        <v>3016.01</v>
      </c>
      <c r="J24" s="20"/>
      <c r="K24" s="21">
        <v>20952.599999999999</v>
      </c>
      <c r="L24" s="21">
        <v>1016.17</v>
      </c>
      <c r="M24" s="21">
        <v>2053.9700000000003</v>
      </c>
      <c r="N24" s="22"/>
      <c r="O24" s="23"/>
    </row>
    <row r="25" spans="1:15" ht="15" x14ac:dyDescent="0.2">
      <c r="A25" s="16" t="s">
        <v>13</v>
      </c>
      <c r="B25" s="17">
        <f t="shared" si="12"/>
        <v>1991.87</v>
      </c>
      <c r="C25" s="17">
        <f t="shared" si="13"/>
        <v>96.611666666666665</v>
      </c>
      <c r="D25" s="17">
        <f t="shared" si="14"/>
        <v>174.04</v>
      </c>
      <c r="E25" s="17">
        <f>ROUND(M25/12*$I$2,2)</f>
        <v>236.85</v>
      </c>
      <c r="F25" s="17">
        <f>SUM(B25:E25)</f>
        <v>2499.3716666666664</v>
      </c>
      <c r="G25" s="17">
        <f t="shared" si="15"/>
        <v>2449.38</v>
      </c>
      <c r="H25" s="18">
        <f t="shared" si="16"/>
        <v>1049.49</v>
      </c>
      <c r="I25" s="19">
        <f>G25+H25</f>
        <v>3498.87</v>
      </c>
      <c r="J25" s="20"/>
      <c r="K25" s="21">
        <v>23902.47</v>
      </c>
      <c r="L25" s="21">
        <v>1159.3399999999999</v>
      </c>
      <c r="M25" s="21">
        <v>2842.16</v>
      </c>
      <c r="N25" s="22"/>
      <c r="O25" s="23"/>
    </row>
    <row r="26" spans="1:15" ht="15" x14ac:dyDescent="0.2">
      <c r="A26" s="16" t="s">
        <v>14</v>
      </c>
      <c r="B26" s="17">
        <f t="shared" si="12"/>
        <v>2240.84</v>
      </c>
      <c r="C26" s="17">
        <f t="shared" si="13"/>
        <v>108.64999999999999</v>
      </c>
      <c r="D26" s="17">
        <f t="shared" si="14"/>
        <v>195.79</v>
      </c>
      <c r="E26" s="17">
        <f>ROUND(M26/12*$I$2,2)</f>
        <v>279.95</v>
      </c>
      <c r="F26" s="17">
        <f>SUM(B26:E26)</f>
        <v>2825.23</v>
      </c>
      <c r="G26" s="17">
        <f>ROUND(F26-F26*2%,2)</f>
        <v>2768.73</v>
      </c>
      <c r="H26" s="18">
        <f>ROUND((F26)*40.38%+(F26)*1.61%+((B26+C26)-(556.86*$I$2))*4.36%,2)</f>
        <v>1264.47</v>
      </c>
      <c r="I26" s="19">
        <f>G26+H26</f>
        <v>4033.2</v>
      </c>
      <c r="J26" s="20"/>
      <c r="K26" s="21">
        <v>26890.05</v>
      </c>
      <c r="L26" s="21">
        <v>1303.8</v>
      </c>
      <c r="M26" s="21">
        <v>3359.4</v>
      </c>
      <c r="N26" s="22"/>
      <c r="O26" s="23"/>
    </row>
    <row r="27" spans="1:15" ht="15" x14ac:dyDescent="0.2">
      <c r="A27" s="34"/>
      <c r="B27" s="24"/>
      <c r="C27" s="24"/>
      <c r="D27" s="24"/>
      <c r="E27" s="24"/>
      <c r="F27" s="24"/>
      <c r="G27" s="24"/>
      <c r="H27" s="25"/>
      <c r="I27" s="20"/>
      <c r="J27" s="20"/>
      <c r="K27" s="26"/>
      <c r="L27" s="26"/>
      <c r="M27" s="26"/>
      <c r="N27" s="22"/>
      <c r="O27" s="23"/>
    </row>
    <row r="28" spans="1:15" ht="15" x14ac:dyDescent="0.2">
      <c r="B28" s="24"/>
      <c r="C28" s="24"/>
      <c r="D28" s="24"/>
      <c r="E28" s="24"/>
      <c r="F28" s="24"/>
      <c r="G28" s="24"/>
      <c r="H28" s="25"/>
      <c r="I28" s="20"/>
      <c r="J28" s="20"/>
      <c r="K28" s="26"/>
      <c r="L28" s="26"/>
      <c r="M28" s="26"/>
      <c r="N28" s="22"/>
      <c r="O28" s="23"/>
    </row>
    <row r="30" spans="1:15" ht="15" x14ac:dyDescent="0.2">
      <c r="A30" s="31" t="s">
        <v>15</v>
      </c>
      <c r="B30" s="33" t="s">
        <v>28</v>
      </c>
      <c r="C30" s="27"/>
      <c r="D30" s="28"/>
      <c r="E30" s="27"/>
      <c r="L30" s="29"/>
      <c r="M30" s="29"/>
      <c r="N30" s="30"/>
      <c r="O30" s="23"/>
    </row>
    <row r="31" spans="1:15" x14ac:dyDescent="0.2">
      <c r="A31" s="27"/>
      <c r="B31" s="27"/>
      <c r="C31" s="27"/>
      <c r="D31" s="31" t="s">
        <v>23</v>
      </c>
      <c r="E31" s="27" t="s">
        <v>16</v>
      </c>
      <c r="J31" s="2" t="s">
        <v>21</v>
      </c>
    </row>
    <row r="32" spans="1:15" x14ac:dyDescent="0.2">
      <c r="A32" s="27"/>
      <c r="B32" s="27"/>
      <c r="C32" s="27"/>
      <c r="D32" s="31" t="s">
        <v>24</v>
      </c>
      <c r="E32" s="27" t="s">
        <v>17</v>
      </c>
    </row>
    <row r="33" spans="1:5" x14ac:dyDescent="0.2">
      <c r="A33" s="27"/>
      <c r="B33" s="27"/>
      <c r="C33" s="27"/>
      <c r="D33" s="31" t="s">
        <v>25</v>
      </c>
      <c r="E33" s="27" t="s">
        <v>18</v>
      </c>
    </row>
    <row r="34" spans="1:5" x14ac:dyDescent="0.2">
      <c r="A34" s="27"/>
      <c r="B34" s="27"/>
      <c r="C34" s="27"/>
      <c r="D34" s="31" t="s">
        <v>26</v>
      </c>
      <c r="E34" s="27" t="s">
        <v>19</v>
      </c>
    </row>
    <row r="35" spans="1:5" x14ac:dyDescent="0.2">
      <c r="A35" s="27"/>
      <c r="B35" s="27"/>
      <c r="C35" s="27"/>
      <c r="D35" s="31" t="s">
        <v>27</v>
      </c>
      <c r="E35" s="27" t="s">
        <v>20</v>
      </c>
    </row>
  </sheetData>
  <mergeCells count="1">
    <mergeCell ref="A1:F1"/>
  </mergeCells>
  <printOptions horizontalCentered="1"/>
  <pageMargins left="0" right="0" top="0.98425196850393704" bottom="0.98425196850393704" header="0.51181102362204722" footer="0.51181102362204722"/>
  <pageSetup paperSize="9" scale="63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17C81-EDF1-4BB0-9326-8A0DC8ABCD68}">
  <sheetPr>
    <pageSetUpPr fitToPage="1"/>
  </sheetPr>
  <dimension ref="A1:O35"/>
  <sheetViews>
    <sheetView topLeftCell="A16" zoomScaleNormal="100" zoomScaleSheetLayoutView="100" workbookViewId="0">
      <selection activeCell="A29" sqref="A29:XFD35"/>
    </sheetView>
  </sheetViews>
  <sheetFormatPr defaultColWidth="12.28515625" defaultRowHeight="12.75" x14ac:dyDescent="0.25"/>
  <cols>
    <col min="1" max="1" width="25.28515625" style="2" customWidth="1"/>
    <col min="2" max="2" width="13.7109375" style="2" customWidth="1"/>
    <col min="3" max="3" width="11.28515625" style="2" customWidth="1"/>
    <col min="4" max="4" width="9.7109375" style="2" bestFit="1" customWidth="1"/>
    <col min="5" max="5" width="14.28515625" style="2" customWidth="1"/>
    <col min="6" max="6" width="14.85546875" style="2" customWidth="1"/>
    <col min="7" max="8" width="12.28515625" style="2" customWidth="1"/>
    <col min="9" max="9" width="14.42578125" style="2" customWidth="1"/>
    <col min="10" max="10" width="13.28515625" style="2" customWidth="1"/>
    <col min="11" max="11" width="13.85546875" style="2" customWidth="1"/>
    <col min="12" max="12" width="11" style="2" customWidth="1"/>
    <col min="13" max="13" width="11.28515625" style="2" customWidth="1"/>
    <col min="14" max="14" width="16.42578125" style="2" bestFit="1" customWidth="1"/>
    <col min="15" max="16384" width="12.28515625" style="2"/>
  </cols>
  <sheetData>
    <row r="1" spans="1:15" x14ac:dyDescent="0.2">
      <c r="A1" s="35" t="s">
        <v>22</v>
      </c>
      <c r="B1" s="35"/>
      <c r="C1" s="35"/>
      <c r="D1" s="35"/>
      <c r="E1" s="35"/>
      <c r="F1" s="35"/>
      <c r="I1" s="3"/>
      <c r="J1" s="3"/>
      <c r="K1" s="4"/>
    </row>
    <row r="2" spans="1:15" ht="15" x14ac:dyDescent="0.2">
      <c r="A2" s="5"/>
      <c r="B2" s="1" t="s">
        <v>0</v>
      </c>
      <c r="C2" s="1"/>
      <c r="D2" s="1"/>
      <c r="E2" s="1"/>
      <c r="F2" s="1"/>
      <c r="G2" s="4"/>
      <c r="H2" s="4"/>
      <c r="I2" s="32">
        <v>0.83330000000000004</v>
      </c>
      <c r="J2" s="6"/>
      <c r="K2" s="4"/>
      <c r="L2" s="4"/>
      <c r="M2" s="4"/>
    </row>
    <row r="3" spans="1:15" ht="15" x14ac:dyDescent="0.2">
      <c r="B3" s="24"/>
      <c r="C3" s="24"/>
      <c r="D3" s="24"/>
      <c r="E3" s="24"/>
      <c r="F3" s="24"/>
      <c r="G3" s="24"/>
      <c r="H3" s="25"/>
      <c r="I3" s="20"/>
      <c r="J3" s="20"/>
      <c r="K3" s="26"/>
      <c r="L3" s="26"/>
      <c r="M3" s="26"/>
      <c r="N3" s="22"/>
      <c r="O3" s="23"/>
    </row>
    <row r="4" spans="1:15" ht="29.25" customHeight="1" x14ac:dyDescent="0.25">
      <c r="B4" s="4"/>
      <c r="C4" s="4"/>
      <c r="D4" s="4"/>
      <c r="F4" s="7"/>
      <c r="G4" s="4"/>
      <c r="I4" s="8" t="s">
        <v>29</v>
      </c>
      <c r="J4" s="20"/>
      <c r="K4" s="3"/>
      <c r="L4" s="4"/>
      <c r="M4" s="4"/>
      <c r="N4" s="4"/>
    </row>
    <row r="5" spans="1:15" ht="38.25" x14ac:dyDescent="0.25">
      <c r="A5" s="9" t="s">
        <v>1</v>
      </c>
      <c r="B5" s="10" t="s">
        <v>2</v>
      </c>
      <c r="C5" s="10" t="s">
        <v>30</v>
      </c>
      <c r="D5" s="9" t="s">
        <v>3</v>
      </c>
      <c r="E5" s="10" t="s">
        <v>4</v>
      </c>
      <c r="F5" s="9" t="s">
        <v>5</v>
      </c>
      <c r="G5" s="10" t="s">
        <v>6</v>
      </c>
      <c r="H5" s="10" t="s">
        <v>7</v>
      </c>
      <c r="I5" s="10" t="s">
        <v>8</v>
      </c>
      <c r="J5" s="20"/>
      <c r="K5" s="11" t="s">
        <v>9</v>
      </c>
      <c r="L5" s="12" t="s">
        <v>30</v>
      </c>
      <c r="M5" s="11" t="s">
        <v>10</v>
      </c>
      <c r="N5" s="13"/>
    </row>
    <row r="6" spans="1:15" ht="9.75" customHeight="1" x14ac:dyDescent="0.25">
      <c r="B6" s="14"/>
      <c r="C6" s="14"/>
      <c r="D6" s="14"/>
      <c r="E6" s="14"/>
      <c r="F6" s="14"/>
      <c r="G6" s="14"/>
      <c r="H6" s="14"/>
      <c r="I6" s="14"/>
      <c r="J6" s="20"/>
      <c r="O6" s="15"/>
    </row>
    <row r="7" spans="1:15" ht="15" x14ac:dyDescent="0.2">
      <c r="A7" s="16" t="s">
        <v>11</v>
      </c>
      <c r="B7" s="17">
        <f t="shared" ref="B7:B10" si="0">ROUND(K7/12*$I$2,2)</f>
        <v>1386.57</v>
      </c>
      <c r="C7" s="17">
        <f t="shared" ref="C7:C10" si="1">ROUND((L7*7.7)/12*$I$2,2)</f>
        <v>53.38</v>
      </c>
      <c r="D7" s="17">
        <f t="shared" ref="D7:D10" si="2">ROUND((B7+C7)/12,2)</f>
        <v>120</v>
      </c>
      <c r="E7" s="17">
        <f>ROUND(M7/12*$I$2,2)</f>
        <v>107.37</v>
      </c>
      <c r="F7" s="17">
        <f>SUM(B7:E7)</f>
        <v>1667.3200000000002</v>
      </c>
      <c r="G7" s="17">
        <f t="shared" ref="G7:G9" si="3">ROUND(F7-F7*2%,2)</f>
        <v>1633.97</v>
      </c>
      <c r="H7" s="18">
        <f t="shared" ref="H7:H9" si="4">ROUND((F7)*40.38%+(F7)*1.61%,2)</f>
        <v>700.11</v>
      </c>
      <c r="I7" s="19">
        <f t="shared" ref="I7" si="5">G7+H7</f>
        <v>2334.08</v>
      </c>
      <c r="J7" s="20"/>
      <c r="K7" s="21">
        <v>19967.47</v>
      </c>
      <c r="L7" s="21">
        <v>99.84</v>
      </c>
      <c r="M7" s="21">
        <v>1546.16</v>
      </c>
      <c r="N7" s="22"/>
      <c r="O7" s="23"/>
    </row>
    <row r="8" spans="1:15" ht="15" x14ac:dyDescent="0.2">
      <c r="A8" s="16" t="s">
        <v>12</v>
      </c>
      <c r="B8" s="17">
        <f t="shared" si="0"/>
        <v>1454.98</v>
      </c>
      <c r="C8" s="17">
        <f t="shared" si="1"/>
        <v>56.02</v>
      </c>
      <c r="D8" s="17">
        <f t="shared" si="2"/>
        <v>125.92</v>
      </c>
      <c r="E8" s="17">
        <f>ROUND(M8/12*$I$2,2)</f>
        <v>142.63</v>
      </c>
      <c r="F8" s="17">
        <f>SUM(B8:E8)</f>
        <v>1779.5500000000002</v>
      </c>
      <c r="G8" s="17">
        <f t="shared" si="3"/>
        <v>1743.96</v>
      </c>
      <c r="H8" s="18">
        <f t="shared" si="4"/>
        <v>747.23</v>
      </c>
      <c r="I8" s="19">
        <f>G8+H8</f>
        <v>2491.19</v>
      </c>
      <c r="J8" s="20"/>
      <c r="K8" s="21">
        <v>20952.599999999999</v>
      </c>
      <c r="L8" s="21">
        <f>8.73*12</f>
        <v>104.76</v>
      </c>
      <c r="M8" s="21">
        <v>2053.9700000000003</v>
      </c>
      <c r="N8" s="22"/>
      <c r="O8" s="23"/>
    </row>
    <row r="9" spans="1:15" ht="15" x14ac:dyDescent="0.2">
      <c r="A9" s="16" t="s">
        <v>13</v>
      </c>
      <c r="B9" s="17">
        <f t="shared" si="0"/>
        <v>1659.83</v>
      </c>
      <c r="C9" s="17">
        <f t="shared" si="1"/>
        <v>63.91</v>
      </c>
      <c r="D9" s="17">
        <f t="shared" si="2"/>
        <v>143.65</v>
      </c>
      <c r="E9" s="17">
        <f>ROUND(M9/12*$I$2,2)</f>
        <v>197.36</v>
      </c>
      <c r="F9" s="17">
        <f>SUM(B9:E9)</f>
        <v>2064.75</v>
      </c>
      <c r="G9" s="17">
        <f t="shared" si="3"/>
        <v>2023.46</v>
      </c>
      <c r="H9" s="18">
        <f t="shared" si="4"/>
        <v>866.99</v>
      </c>
      <c r="I9" s="19">
        <f>G9+H9</f>
        <v>2890.45</v>
      </c>
      <c r="J9" s="20"/>
      <c r="K9" s="21">
        <v>23902.47</v>
      </c>
      <c r="L9" s="21">
        <v>119.52</v>
      </c>
      <c r="M9" s="21">
        <v>2842.16</v>
      </c>
      <c r="N9" s="22"/>
      <c r="O9" s="23"/>
    </row>
    <row r="10" spans="1:15" ht="15" x14ac:dyDescent="0.2">
      <c r="A10" s="16" t="s">
        <v>14</v>
      </c>
      <c r="B10" s="17">
        <f t="shared" si="0"/>
        <v>1867.29</v>
      </c>
      <c r="C10" s="17">
        <f t="shared" si="1"/>
        <v>71.86</v>
      </c>
      <c r="D10" s="17">
        <f t="shared" si="2"/>
        <v>161.6</v>
      </c>
      <c r="E10" s="17">
        <f>ROUND(M10/12*$I$2,2)</f>
        <v>233.28</v>
      </c>
      <c r="F10" s="17">
        <f>SUM(B10:E10)</f>
        <v>2334.0300000000002</v>
      </c>
      <c r="G10" s="17">
        <f>ROUND(F10-F10*2%,2)</f>
        <v>2287.35</v>
      </c>
      <c r="H10" s="18">
        <f>ROUND((F10)*40.38%+(F10)*1.61%+((B10+C10)-(556.86*$I$2))*4.36%,2)</f>
        <v>1044.3699999999999</v>
      </c>
      <c r="I10" s="19">
        <f>G10+H10</f>
        <v>3331.72</v>
      </c>
      <c r="J10" s="20"/>
      <c r="K10" s="21">
        <v>26890.05</v>
      </c>
      <c r="L10" s="21">
        <v>134.4</v>
      </c>
      <c r="M10" s="21">
        <v>3359.4</v>
      </c>
      <c r="N10" s="22"/>
      <c r="O10" s="23"/>
    </row>
    <row r="11" spans="1:15" ht="15" x14ac:dyDescent="0.2">
      <c r="A11" s="34"/>
      <c r="B11" s="24"/>
      <c r="C11" s="24"/>
      <c r="D11" s="24"/>
      <c r="E11" s="24"/>
      <c r="F11" s="24"/>
      <c r="G11" s="24"/>
      <c r="H11" s="25"/>
      <c r="I11" s="20"/>
      <c r="J11" s="20"/>
      <c r="K11" s="26"/>
      <c r="L11" s="26"/>
      <c r="M11" s="26"/>
      <c r="N11" s="22"/>
      <c r="O11" s="23"/>
    </row>
    <row r="12" spans="1:15" ht="15" x14ac:dyDescent="0.25">
      <c r="B12" s="4"/>
      <c r="C12" s="4"/>
      <c r="D12" s="4"/>
      <c r="F12" s="7"/>
      <c r="G12" s="4"/>
      <c r="I12" s="8" t="s">
        <v>31</v>
      </c>
      <c r="J12" s="20"/>
      <c r="K12" s="3"/>
      <c r="L12" s="4"/>
      <c r="M12" s="4"/>
      <c r="N12" s="22"/>
      <c r="O12" s="23"/>
    </row>
    <row r="13" spans="1:15" ht="51" x14ac:dyDescent="0.25">
      <c r="A13" s="9" t="s">
        <v>1</v>
      </c>
      <c r="B13" s="10" t="s">
        <v>2</v>
      </c>
      <c r="C13" s="10" t="s">
        <v>32</v>
      </c>
      <c r="D13" s="9" t="s">
        <v>3</v>
      </c>
      <c r="E13" s="10" t="s">
        <v>4</v>
      </c>
      <c r="F13" s="9" t="s">
        <v>5</v>
      </c>
      <c r="G13" s="10" t="s">
        <v>6</v>
      </c>
      <c r="H13" s="10" t="s">
        <v>7</v>
      </c>
      <c r="I13" s="10" t="s">
        <v>8</v>
      </c>
      <c r="J13" s="20"/>
      <c r="K13" s="11" t="s">
        <v>9</v>
      </c>
      <c r="L13" s="11" t="s">
        <v>33</v>
      </c>
      <c r="M13" s="11" t="s">
        <v>10</v>
      </c>
      <c r="N13" s="22"/>
      <c r="O13" s="23"/>
    </row>
    <row r="14" spans="1:15" ht="15" x14ac:dyDescent="0.25">
      <c r="B14" s="14"/>
      <c r="C14" s="14"/>
      <c r="D14" s="14"/>
      <c r="E14" s="14"/>
      <c r="F14" s="14"/>
      <c r="G14" s="14"/>
      <c r="H14" s="14"/>
      <c r="I14" s="14"/>
      <c r="J14" s="20"/>
      <c r="N14" s="22"/>
      <c r="O14" s="23"/>
    </row>
    <row r="15" spans="1:15" ht="15" x14ac:dyDescent="0.2">
      <c r="A15" s="16" t="s">
        <v>11</v>
      </c>
      <c r="B15" s="17">
        <f t="shared" ref="B15:B18" si="6">ROUND(K15/12*$I$2,2)</f>
        <v>1386.57</v>
      </c>
      <c r="C15" s="17">
        <f>+L15/12*$I$2</f>
        <v>61.701004083333338</v>
      </c>
      <c r="D15" s="17">
        <f t="shared" ref="D15:D18" si="7">ROUND((B15+C15)/12,2)</f>
        <v>120.69</v>
      </c>
      <c r="E15" s="17">
        <f>ROUND(M15/12*$I$2,2)</f>
        <v>107.37</v>
      </c>
      <c r="F15" s="17">
        <f>SUM(B15:E15)</f>
        <v>1676.3310040833335</v>
      </c>
      <c r="G15" s="17">
        <f t="shared" ref="G15:G17" si="8">ROUND(F15-F15*2%,2)</f>
        <v>1642.8</v>
      </c>
      <c r="H15" s="18">
        <f t="shared" ref="H15:H17" si="9">ROUND((F15)*40.38%+(F15)*1.61%,2)</f>
        <v>703.89</v>
      </c>
      <c r="I15" s="19">
        <f t="shared" ref="I15" si="10">G15+H15</f>
        <v>2346.69</v>
      </c>
      <c r="J15" s="20"/>
      <c r="K15" s="21">
        <v>19967.47</v>
      </c>
      <c r="L15" s="21">
        <v>888.53</v>
      </c>
      <c r="M15" s="21">
        <v>1546.16</v>
      </c>
      <c r="N15" s="22"/>
      <c r="O15" s="23"/>
    </row>
    <row r="16" spans="1:15" ht="15" x14ac:dyDescent="0.2">
      <c r="A16" s="16" t="s">
        <v>12</v>
      </c>
      <c r="B16" s="17">
        <f t="shared" si="6"/>
        <v>1454.98</v>
      </c>
      <c r="C16" s="17">
        <f t="shared" ref="C16:C18" si="11">+L16/12*$I$2</f>
        <v>64.748104416666678</v>
      </c>
      <c r="D16" s="17">
        <f t="shared" si="7"/>
        <v>126.64</v>
      </c>
      <c r="E16" s="17">
        <f>ROUND(M16/12*$I$2,2)</f>
        <v>142.63</v>
      </c>
      <c r="F16" s="17">
        <f>SUM(B16:E16)</f>
        <v>1788.9981044166666</v>
      </c>
      <c r="G16" s="17">
        <f t="shared" si="8"/>
        <v>1753.22</v>
      </c>
      <c r="H16" s="18">
        <f t="shared" si="9"/>
        <v>751.2</v>
      </c>
      <c r="I16" s="19">
        <f>G16+H16</f>
        <v>2504.42</v>
      </c>
      <c r="J16" s="20"/>
      <c r="K16" s="21">
        <v>20952.599999999999</v>
      </c>
      <c r="L16" s="21">
        <v>932.41</v>
      </c>
      <c r="M16" s="21">
        <v>2053.9700000000003</v>
      </c>
      <c r="N16" s="22"/>
      <c r="O16" s="23"/>
    </row>
    <row r="17" spans="1:15" ht="15" x14ac:dyDescent="0.2">
      <c r="A17" s="16" t="s">
        <v>13</v>
      </c>
      <c r="B17" s="17">
        <f t="shared" si="6"/>
        <v>1659.83</v>
      </c>
      <c r="C17" s="17">
        <f t="shared" si="11"/>
        <v>73.865100833333329</v>
      </c>
      <c r="D17" s="17">
        <f t="shared" si="7"/>
        <v>144.47</v>
      </c>
      <c r="E17" s="17">
        <f>ROUND(M17/12*$I$2,2)</f>
        <v>197.36</v>
      </c>
      <c r="F17" s="17">
        <f>SUM(B17:E17)</f>
        <v>2075.5251008333335</v>
      </c>
      <c r="G17" s="17">
        <f t="shared" si="8"/>
        <v>2034.01</v>
      </c>
      <c r="H17" s="18">
        <f t="shared" si="9"/>
        <v>871.51</v>
      </c>
      <c r="I17" s="19">
        <f>G17+H17</f>
        <v>2905.52</v>
      </c>
      <c r="J17" s="20"/>
      <c r="K17" s="21">
        <v>23902.47</v>
      </c>
      <c r="L17" s="21">
        <v>1063.7</v>
      </c>
      <c r="M17" s="21">
        <v>2842.16</v>
      </c>
      <c r="N17" s="22"/>
      <c r="O17" s="23"/>
    </row>
    <row r="18" spans="1:15" ht="15" x14ac:dyDescent="0.2">
      <c r="A18" s="16" t="s">
        <v>14</v>
      </c>
      <c r="B18" s="17">
        <f t="shared" si="6"/>
        <v>1867.29</v>
      </c>
      <c r="C18" s="17">
        <f t="shared" si="11"/>
        <v>83.071677000000008</v>
      </c>
      <c r="D18" s="17">
        <f t="shared" si="7"/>
        <v>162.53</v>
      </c>
      <c r="E18" s="17">
        <f>ROUND(M18/12*$I$2,2)</f>
        <v>233.28</v>
      </c>
      <c r="F18" s="17">
        <f>SUM(B18:E18)</f>
        <v>2346.1716770000003</v>
      </c>
      <c r="G18" s="17">
        <f>ROUND(F18-F18*2%,2)</f>
        <v>2299.25</v>
      </c>
      <c r="H18" s="18">
        <f>ROUND((F18)*40.38%+(F18)*1.61%+((B18+C18)-(556.86*$I$2))*4.36%,2)</f>
        <v>1049.96</v>
      </c>
      <c r="I18" s="19">
        <f>G18+H18</f>
        <v>3349.21</v>
      </c>
      <c r="J18" s="20"/>
      <c r="K18" s="21">
        <v>26890.05</v>
      </c>
      <c r="L18" s="21">
        <v>1196.28</v>
      </c>
      <c r="M18" s="21">
        <v>3359.4</v>
      </c>
      <c r="N18" s="22"/>
      <c r="O18" s="23"/>
    </row>
    <row r="19" spans="1:15" ht="15" x14ac:dyDescent="0.2">
      <c r="A19" s="34"/>
      <c r="B19" s="24"/>
      <c r="C19" s="24"/>
      <c r="D19" s="24"/>
      <c r="E19" s="24"/>
      <c r="F19" s="24"/>
      <c r="G19" s="24"/>
      <c r="H19" s="25"/>
      <c r="I19" s="20"/>
      <c r="J19" s="20"/>
      <c r="K19" s="26"/>
      <c r="L19" s="26"/>
      <c r="M19" s="26"/>
      <c r="N19" s="22"/>
      <c r="O19" s="23"/>
    </row>
    <row r="20" spans="1:15" ht="15" x14ac:dyDescent="0.25">
      <c r="B20" s="4"/>
      <c r="C20" s="4"/>
      <c r="D20" s="4"/>
      <c r="F20" s="7"/>
      <c r="G20" s="4"/>
      <c r="I20" s="8" t="s">
        <v>34</v>
      </c>
      <c r="J20" s="20"/>
      <c r="K20" s="3"/>
      <c r="L20" s="4"/>
      <c r="M20" s="4"/>
      <c r="N20" s="22"/>
      <c r="O20" s="23"/>
    </row>
    <row r="21" spans="1:15" ht="38.25" x14ac:dyDescent="0.25">
      <c r="A21" s="9" t="s">
        <v>1</v>
      </c>
      <c r="B21" s="10" t="s">
        <v>2</v>
      </c>
      <c r="C21" s="10" t="s">
        <v>35</v>
      </c>
      <c r="D21" s="9" t="s">
        <v>3</v>
      </c>
      <c r="E21" s="10" t="s">
        <v>4</v>
      </c>
      <c r="F21" s="9" t="s">
        <v>5</v>
      </c>
      <c r="G21" s="10" t="s">
        <v>6</v>
      </c>
      <c r="H21" s="10" t="s">
        <v>7</v>
      </c>
      <c r="I21" s="10" t="s">
        <v>8</v>
      </c>
      <c r="J21" s="20"/>
      <c r="K21" s="11" t="s">
        <v>9</v>
      </c>
      <c r="L21" s="11" t="s">
        <v>36</v>
      </c>
      <c r="M21" s="11" t="s">
        <v>10</v>
      </c>
      <c r="N21" s="22"/>
      <c r="O21" s="23"/>
    </row>
    <row r="22" spans="1:15" ht="15" x14ac:dyDescent="0.25">
      <c r="B22" s="14"/>
      <c r="C22" s="14"/>
      <c r="D22" s="14"/>
      <c r="E22" s="14"/>
      <c r="F22" s="14"/>
      <c r="G22" s="14"/>
      <c r="H22" s="14"/>
      <c r="I22" s="14"/>
      <c r="J22" s="20"/>
      <c r="N22" s="22"/>
      <c r="O22" s="23"/>
    </row>
    <row r="23" spans="1:15" ht="15" x14ac:dyDescent="0.2">
      <c r="A23" s="16" t="s">
        <v>11</v>
      </c>
      <c r="B23" s="17">
        <f t="shared" ref="B23:B26" si="12">ROUND(K23/12*$I$2,2)</f>
        <v>1386.57</v>
      </c>
      <c r="C23" s="17">
        <f t="shared" ref="C23:C26" si="13">+L23/12*$I$2</f>
        <v>67.250782083333334</v>
      </c>
      <c r="D23" s="17">
        <f t="shared" ref="D23:D26" si="14">ROUND((B23+C23)/12,2)</f>
        <v>121.15</v>
      </c>
      <c r="E23" s="17">
        <f>ROUND(M23/12*$I$2,2)</f>
        <v>107.37</v>
      </c>
      <c r="F23" s="17">
        <f>SUM(B23:E23)</f>
        <v>1682.3407820833336</v>
      </c>
      <c r="G23" s="17">
        <f t="shared" ref="G23:G25" si="15">ROUND(F23-F23*2%,2)</f>
        <v>1648.69</v>
      </c>
      <c r="H23" s="18">
        <f t="shared" ref="H23:H25" si="16">ROUND((F23)*40.38%+(F23)*1.61%,2)</f>
        <v>706.41</v>
      </c>
      <c r="I23" s="19">
        <f t="shared" ref="I23" si="17">G23+H23</f>
        <v>2355.1</v>
      </c>
      <c r="J23" s="20"/>
      <c r="K23" s="21">
        <v>19967.47</v>
      </c>
      <c r="L23" s="21">
        <v>968.45</v>
      </c>
      <c r="M23" s="21">
        <v>1546.16</v>
      </c>
      <c r="N23" s="22"/>
      <c r="O23" s="23"/>
    </row>
    <row r="24" spans="1:15" ht="15" x14ac:dyDescent="0.2">
      <c r="A24" s="16" t="s">
        <v>12</v>
      </c>
      <c r="B24" s="17">
        <f t="shared" si="12"/>
        <v>1454.98</v>
      </c>
      <c r="C24" s="17">
        <f t="shared" si="13"/>
        <v>70.564538416666664</v>
      </c>
      <c r="D24" s="17">
        <f t="shared" si="14"/>
        <v>127.13</v>
      </c>
      <c r="E24" s="17">
        <f>ROUND(M24/12*$I$2,2)</f>
        <v>142.63</v>
      </c>
      <c r="F24" s="17">
        <f>SUM(B24:E24)</f>
        <v>1795.3045384166667</v>
      </c>
      <c r="G24" s="17">
        <f t="shared" si="15"/>
        <v>1759.4</v>
      </c>
      <c r="H24" s="18">
        <f t="shared" si="16"/>
        <v>753.85</v>
      </c>
      <c r="I24" s="19">
        <f>G24+H24</f>
        <v>2513.25</v>
      </c>
      <c r="J24" s="20"/>
      <c r="K24" s="21">
        <v>20952.599999999999</v>
      </c>
      <c r="L24" s="21">
        <v>1016.17</v>
      </c>
      <c r="M24" s="21">
        <v>2053.9700000000003</v>
      </c>
      <c r="N24" s="22"/>
      <c r="O24" s="23"/>
    </row>
    <row r="25" spans="1:15" ht="15" x14ac:dyDescent="0.2">
      <c r="A25" s="16" t="s">
        <v>13</v>
      </c>
      <c r="B25" s="17">
        <f t="shared" si="12"/>
        <v>1659.83</v>
      </c>
      <c r="C25" s="17">
        <f t="shared" si="13"/>
        <v>80.506501833333331</v>
      </c>
      <c r="D25" s="17">
        <f t="shared" si="14"/>
        <v>145.03</v>
      </c>
      <c r="E25" s="17">
        <f>ROUND(M25/12*$I$2,2)</f>
        <v>197.36</v>
      </c>
      <c r="F25" s="17">
        <f>SUM(B25:E25)</f>
        <v>2082.7265018333333</v>
      </c>
      <c r="G25" s="17">
        <f t="shared" si="15"/>
        <v>2041.07</v>
      </c>
      <c r="H25" s="18">
        <f t="shared" si="16"/>
        <v>874.54</v>
      </c>
      <c r="I25" s="19">
        <f>G25+H25</f>
        <v>2915.6099999999997</v>
      </c>
      <c r="J25" s="20"/>
      <c r="K25" s="21">
        <v>23902.47</v>
      </c>
      <c r="L25" s="21">
        <v>1159.3399999999999</v>
      </c>
      <c r="M25" s="21">
        <v>2842.16</v>
      </c>
      <c r="N25" s="22"/>
      <c r="O25" s="23"/>
    </row>
    <row r="26" spans="1:15" ht="15" x14ac:dyDescent="0.2">
      <c r="A26" s="16" t="s">
        <v>14</v>
      </c>
      <c r="B26" s="17">
        <f t="shared" si="12"/>
        <v>1867.29</v>
      </c>
      <c r="C26" s="17">
        <f t="shared" si="13"/>
        <v>90.538044999999997</v>
      </c>
      <c r="D26" s="17">
        <f t="shared" si="14"/>
        <v>163.15</v>
      </c>
      <c r="E26" s="17">
        <f>ROUND(M26/12*$I$2,2)</f>
        <v>233.28</v>
      </c>
      <c r="F26" s="17">
        <f>SUM(B26:E26)</f>
        <v>2354.258045</v>
      </c>
      <c r="G26" s="17">
        <f>ROUND(F26-F26*2%,2)</f>
        <v>2307.17</v>
      </c>
      <c r="H26" s="18">
        <f>ROUND((F26)*40.38%+(F26)*1.61%+((B26+C26)-(556.86*$I$2))*4.36%,2)</f>
        <v>1053.68</v>
      </c>
      <c r="I26" s="19">
        <f>G26+H26</f>
        <v>3360.8500000000004</v>
      </c>
      <c r="J26" s="20"/>
      <c r="K26" s="21">
        <v>26890.05</v>
      </c>
      <c r="L26" s="21">
        <v>1303.8</v>
      </c>
      <c r="M26" s="21">
        <v>3359.4</v>
      </c>
      <c r="N26" s="22"/>
      <c r="O26" s="23"/>
    </row>
    <row r="27" spans="1:15" ht="15" x14ac:dyDescent="0.2">
      <c r="A27" s="34"/>
      <c r="B27" s="24"/>
      <c r="C27" s="24"/>
      <c r="D27" s="24"/>
      <c r="E27" s="24"/>
      <c r="F27" s="24"/>
      <c r="G27" s="24"/>
      <c r="H27" s="25"/>
      <c r="I27" s="20"/>
      <c r="J27" s="20"/>
      <c r="K27" s="26"/>
      <c r="L27" s="26"/>
      <c r="M27" s="26"/>
      <c r="N27" s="22"/>
      <c r="O27" s="23"/>
    </row>
    <row r="28" spans="1:15" ht="15" x14ac:dyDescent="0.2">
      <c r="B28" s="24"/>
      <c r="C28" s="24"/>
      <c r="D28" s="24"/>
      <c r="E28" s="24"/>
      <c r="F28" s="24"/>
      <c r="G28" s="24"/>
      <c r="H28" s="25"/>
      <c r="I28" s="20"/>
      <c r="J28" s="20"/>
      <c r="K28" s="26"/>
      <c r="L28" s="26"/>
      <c r="M28" s="26"/>
      <c r="N28" s="22"/>
      <c r="O28" s="23"/>
    </row>
    <row r="30" spans="1:15" ht="15" x14ac:dyDescent="0.2">
      <c r="A30" s="31" t="s">
        <v>15</v>
      </c>
      <c r="B30" s="33" t="s">
        <v>28</v>
      </c>
      <c r="C30" s="27"/>
      <c r="D30" s="28"/>
      <c r="E30" s="27"/>
      <c r="L30" s="29"/>
      <c r="M30" s="29"/>
      <c r="N30" s="30"/>
      <c r="O30" s="23"/>
    </row>
    <row r="31" spans="1:15" x14ac:dyDescent="0.2">
      <c r="A31" s="27"/>
      <c r="B31" s="27"/>
      <c r="C31" s="27"/>
      <c r="D31" s="31" t="s">
        <v>23</v>
      </c>
      <c r="E31" s="27" t="s">
        <v>16</v>
      </c>
      <c r="J31" s="2" t="s">
        <v>21</v>
      </c>
    </row>
    <row r="32" spans="1:15" x14ac:dyDescent="0.2">
      <c r="A32" s="27"/>
      <c r="B32" s="27"/>
      <c r="C32" s="27"/>
      <c r="D32" s="31" t="s">
        <v>24</v>
      </c>
      <c r="E32" s="27" t="s">
        <v>17</v>
      </c>
    </row>
    <row r="33" spans="1:5" x14ac:dyDescent="0.2">
      <c r="A33" s="27"/>
      <c r="B33" s="27"/>
      <c r="C33" s="27"/>
      <c r="D33" s="31" t="s">
        <v>25</v>
      </c>
      <c r="E33" s="27" t="s">
        <v>18</v>
      </c>
    </row>
    <row r="34" spans="1:5" x14ac:dyDescent="0.2">
      <c r="A34" s="27"/>
      <c r="B34" s="27"/>
      <c r="C34" s="27"/>
      <c r="D34" s="31" t="s">
        <v>26</v>
      </c>
      <c r="E34" s="27" t="s">
        <v>19</v>
      </c>
    </row>
    <row r="35" spans="1:5" x14ac:dyDescent="0.2">
      <c r="A35" s="27"/>
      <c r="B35" s="27"/>
      <c r="C35" s="27"/>
      <c r="D35" s="31" t="s">
        <v>27</v>
      </c>
      <c r="E35" s="27" t="s">
        <v>20</v>
      </c>
    </row>
  </sheetData>
  <mergeCells count="1">
    <mergeCell ref="A1:F1"/>
  </mergeCells>
  <printOptions horizontalCentered="1"/>
  <pageMargins left="0" right="0" top="0.98425196850393704" bottom="0.98425196850393704" header="0.51181102362204722" footer="0.51181102362204722"/>
  <pageSetup paperSize="9" scale="63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2BCA-654C-418E-89EE-2F1C83C01CCA}">
  <sheetPr>
    <pageSetUpPr fitToPage="1"/>
  </sheetPr>
  <dimension ref="A1:O35"/>
  <sheetViews>
    <sheetView topLeftCell="A13" zoomScaleNormal="100" zoomScaleSheetLayoutView="100" workbookViewId="0">
      <selection activeCell="A29" sqref="A29:XFD35"/>
    </sheetView>
  </sheetViews>
  <sheetFormatPr defaultColWidth="12.28515625" defaultRowHeight="12.75" x14ac:dyDescent="0.25"/>
  <cols>
    <col min="1" max="1" width="25.28515625" style="2" customWidth="1"/>
    <col min="2" max="2" width="13.7109375" style="2" customWidth="1"/>
    <col min="3" max="3" width="11.28515625" style="2" customWidth="1"/>
    <col min="4" max="4" width="9.7109375" style="2" bestFit="1" customWidth="1"/>
    <col min="5" max="5" width="14.28515625" style="2" customWidth="1"/>
    <col min="6" max="6" width="14.85546875" style="2" customWidth="1"/>
    <col min="7" max="8" width="12.28515625" style="2" customWidth="1"/>
    <col min="9" max="9" width="14.42578125" style="2" customWidth="1"/>
    <col min="10" max="10" width="13.28515625" style="2" customWidth="1"/>
    <col min="11" max="11" width="13.85546875" style="2" customWidth="1"/>
    <col min="12" max="12" width="11" style="2" customWidth="1"/>
    <col min="13" max="13" width="11.28515625" style="2" customWidth="1"/>
    <col min="14" max="14" width="16.42578125" style="2" bestFit="1" customWidth="1"/>
    <col min="15" max="16384" width="12.28515625" style="2"/>
  </cols>
  <sheetData>
    <row r="1" spans="1:15" x14ac:dyDescent="0.2">
      <c r="A1" s="35" t="s">
        <v>22</v>
      </c>
      <c r="B1" s="35"/>
      <c r="C1" s="35"/>
      <c r="D1" s="35"/>
      <c r="E1" s="35"/>
      <c r="F1" s="35"/>
      <c r="I1" s="3"/>
      <c r="J1" s="3"/>
      <c r="K1" s="4"/>
    </row>
    <row r="2" spans="1:15" ht="15" x14ac:dyDescent="0.2">
      <c r="A2" s="5"/>
      <c r="B2" s="1" t="s">
        <v>0</v>
      </c>
      <c r="C2" s="1"/>
      <c r="D2" s="1"/>
      <c r="E2" s="1"/>
      <c r="F2" s="1"/>
      <c r="G2" s="4"/>
      <c r="H2" s="4"/>
      <c r="I2" s="32">
        <v>0.66659999999999997</v>
      </c>
      <c r="J2" s="6"/>
      <c r="K2" s="4"/>
      <c r="L2" s="4"/>
      <c r="M2" s="4"/>
    </row>
    <row r="3" spans="1:15" ht="15" x14ac:dyDescent="0.2">
      <c r="B3" s="24"/>
      <c r="C3" s="24"/>
      <c r="D3" s="24"/>
      <c r="E3" s="24"/>
      <c r="F3" s="24"/>
      <c r="G3" s="24"/>
      <c r="H3" s="25"/>
      <c r="I3" s="20"/>
      <c r="J3" s="20"/>
      <c r="K3" s="26"/>
      <c r="L3" s="26"/>
      <c r="M3" s="26"/>
      <c r="N3" s="22"/>
      <c r="O3" s="23"/>
    </row>
    <row r="4" spans="1:15" ht="29.25" customHeight="1" x14ac:dyDescent="0.25">
      <c r="B4" s="4"/>
      <c r="C4" s="4"/>
      <c r="D4" s="4"/>
      <c r="F4" s="7"/>
      <c r="G4" s="4"/>
      <c r="I4" s="8" t="s">
        <v>29</v>
      </c>
      <c r="J4" s="20"/>
      <c r="K4" s="3"/>
      <c r="L4" s="4"/>
      <c r="M4" s="4"/>
      <c r="N4" s="4"/>
    </row>
    <row r="5" spans="1:15" ht="38.25" x14ac:dyDescent="0.25">
      <c r="A5" s="9" t="s">
        <v>1</v>
      </c>
      <c r="B5" s="10" t="s">
        <v>2</v>
      </c>
      <c r="C5" s="10" t="s">
        <v>30</v>
      </c>
      <c r="D5" s="9" t="s">
        <v>3</v>
      </c>
      <c r="E5" s="10" t="s">
        <v>4</v>
      </c>
      <c r="F5" s="9" t="s">
        <v>5</v>
      </c>
      <c r="G5" s="10" t="s">
        <v>6</v>
      </c>
      <c r="H5" s="10" t="s">
        <v>7</v>
      </c>
      <c r="I5" s="10" t="s">
        <v>8</v>
      </c>
      <c r="J5" s="20"/>
      <c r="K5" s="11" t="s">
        <v>9</v>
      </c>
      <c r="L5" s="12" t="s">
        <v>30</v>
      </c>
      <c r="M5" s="11" t="s">
        <v>10</v>
      </c>
      <c r="N5" s="13"/>
    </row>
    <row r="6" spans="1:15" ht="9.75" customHeight="1" x14ac:dyDescent="0.25">
      <c r="B6" s="14"/>
      <c r="C6" s="14"/>
      <c r="D6" s="14"/>
      <c r="E6" s="14"/>
      <c r="F6" s="14"/>
      <c r="G6" s="14"/>
      <c r="H6" s="14"/>
      <c r="I6" s="14"/>
      <c r="J6" s="20"/>
      <c r="O6" s="15"/>
    </row>
    <row r="7" spans="1:15" ht="15" x14ac:dyDescent="0.2">
      <c r="A7" s="16" t="s">
        <v>11</v>
      </c>
      <c r="B7" s="17">
        <f t="shared" ref="B7:B10" si="0">ROUND(K7/12*$I$2,2)</f>
        <v>1109.19</v>
      </c>
      <c r="C7" s="17">
        <f t="shared" ref="C7:C10" si="1">ROUND((L7*7.7)/12*$I$2,2)</f>
        <v>42.71</v>
      </c>
      <c r="D7" s="17">
        <f t="shared" ref="D7:D10" si="2">ROUND((B7+C7)/12,2)</f>
        <v>95.99</v>
      </c>
      <c r="E7" s="17">
        <f>ROUND(M7/12*$I$2,2)</f>
        <v>85.89</v>
      </c>
      <c r="F7" s="17">
        <f>SUM(B7:E7)</f>
        <v>1333.7800000000002</v>
      </c>
      <c r="G7" s="17">
        <f t="shared" ref="G7:G9" si="3">ROUND(F7-F7*2%,2)</f>
        <v>1307.0999999999999</v>
      </c>
      <c r="H7" s="18">
        <f t="shared" ref="H7:H9" si="4">ROUND((F7)*40.38%+(F7)*1.61%,2)</f>
        <v>560.04999999999995</v>
      </c>
      <c r="I7" s="19">
        <f t="shared" ref="I7" si="5">G7+H7</f>
        <v>1867.1499999999999</v>
      </c>
      <c r="J7" s="20"/>
      <c r="K7" s="21">
        <v>19967.47</v>
      </c>
      <c r="L7" s="21">
        <v>99.84</v>
      </c>
      <c r="M7" s="21">
        <v>1546.16</v>
      </c>
      <c r="N7" s="22"/>
      <c r="O7" s="23"/>
    </row>
    <row r="8" spans="1:15" ht="15" x14ac:dyDescent="0.2">
      <c r="A8" s="16" t="s">
        <v>12</v>
      </c>
      <c r="B8" s="17">
        <f t="shared" si="0"/>
        <v>1163.92</v>
      </c>
      <c r="C8" s="17">
        <f t="shared" si="1"/>
        <v>44.81</v>
      </c>
      <c r="D8" s="17">
        <f t="shared" si="2"/>
        <v>100.73</v>
      </c>
      <c r="E8" s="17">
        <f>ROUND(M8/12*$I$2,2)</f>
        <v>114.1</v>
      </c>
      <c r="F8" s="17">
        <f>SUM(B8:E8)</f>
        <v>1423.56</v>
      </c>
      <c r="G8" s="17">
        <f t="shared" si="3"/>
        <v>1395.09</v>
      </c>
      <c r="H8" s="18">
        <f t="shared" si="4"/>
        <v>597.75</v>
      </c>
      <c r="I8" s="19">
        <f>G8+H8</f>
        <v>1992.84</v>
      </c>
      <c r="J8" s="20"/>
      <c r="K8" s="21">
        <v>20952.599999999999</v>
      </c>
      <c r="L8" s="21">
        <f>8.73*12</f>
        <v>104.76</v>
      </c>
      <c r="M8" s="21">
        <v>2053.9700000000003</v>
      </c>
      <c r="N8" s="22"/>
      <c r="O8" s="23"/>
    </row>
    <row r="9" spans="1:15" ht="15" x14ac:dyDescent="0.2">
      <c r="A9" s="16" t="s">
        <v>13</v>
      </c>
      <c r="B9" s="17">
        <f t="shared" si="0"/>
        <v>1327.78</v>
      </c>
      <c r="C9" s="17">
        <f t="shared" si="1"/>
        <v>51.12</v>
      </c>
      <c r="D9" s="17">
        <f t="shared" si="2"/>
        <v>114.91</v>
      </c>
      <c r="E9" s="17">
        <f>ROUND(M9/12*$I$2,2)</f>
        <v>157.88</v>
      </c>
      <c r="F9" s="17">
        <f>SUM(B9:E9)</f>
        <v>1651.69</v>
      </c>
      <c r="G9" s="17">
        <f t="shared" si="3"/>
        <v>1618.66</v>
      </c>
      <c r="H9" s="18">
        <f t="shared" si="4"/>
        <v>693.54</v>
      </c>
      <c r="I9" s="19">
        <f>G9+H9</f>
        <v>2312.1999999999998</v>
      </c>
      <c r="J9" s="20"/>
      <c r="K9" s="21">
        <v>23902.47</v>
      </c>
      <c r="L9" s="21">
        <v>119.52</v>
      </c>
      <c r="M9" s="21">
        <v>2842.16</v>
      </c>
      <c r="N9" s="22"/>
      <c r="O9" s="23"/>
    </row>
    <row r="10" spans="1:15" ht="15" x14ac:dyDescent="0.2">
      <c r="A10" s="16" t="s">
        <v>14</v>
      </c>
      <c r="B10" s="17">
        <f t="shared" si="0"/>
        <v>1493.74</v>
      </c>
      <c r="C10" s="17">
        <f t="shared" si="1"/>
        <v>57.49</v>
      </c>
      <c r="D10" s="17">
        <f t="shared" si="2"/>
        <v>129.27000000000001</v>
      </c>
      <c r="E10" s="17">
        <f>ROUND(M10/12*$I$2,2)</f>
        <v>186.61</v>
      </c>
      <c r="F10" s="17">
        <f>SUM(B10:E10)</f>
        <v>1867.1100000000001</v>
      </c>
      <c r="G10" s="17">
        <f>ROUND(F10-F10*2%,2)</f>
        <v>1829.77</v>
      </c>
      <c r="H10" s="18">
        <f>ROUND((F10)*40.38%+(F10)*1.61%+((B10+C10)-(556.86*$I$2))*4.36%,2)</f>
        <v>835.45</v>
      </c>
      <c r="I10" s="19">
        <f>G10+H10</f>
        <v>2665.2200000000003</v>
      </c>
      <c r="J10" s="20"/>
      <c r="K10" s="21">
        <v>26890.05</v>
      </c>
      <c r="L10" s="21">
        <v>134.4</v>
      </c>
      <c r="M10" s="21">
        <v>3359.4</v>
      </c>
      <c r="N10" s="22"/>
      <c r="O10" s="23"/>
    </row>
    <row r="11" spans="1:15" ht="15" x14ac:dyDescent="0.2">
      <c r="A11" s="34"/>
      <c r="B11" s="24"/>
      <c r="C11" s="24"/>
      <c r="D11" s="24"/>
      <c r="E11" s="24"/>
      <c r="F11" s="24"/>
      <c r="G11" s="24"/>
      <c r="H11" s="25"/>
      <c r="I11" s="20"/>
      <c r="J11" s="20"/>
      <c r="K11" s="26"/>
      <c r="L11" s="26"/>
      <c r="M11" s="26"/>
      <c r="N11" s="22"/>
      <c r="O11" s="23"/>
    </row>
    <row r="12" spans="1:15" ht="15" x14ac:dyDescent="0.25">
      <c r="B12" s="4"/>
      <c r="C12" s="4"/>
      <c r="D12" s="4"/>
      <c r="F12" s="7"/>
      <c r="G12" s="4"/>
      <c r="I12" s="8" t="s">
        <v>31</v>
      </c>
      <c r="J12" s="20"/>
      <c r="K12" s="3"/>
      <c r="L12" s="4"/>
      <c r="M12" s="4"/>
      <c r="N12" s="22"/>
      <c r="O12" s="23"/>
    </row>
    <row r="13" spans="1:15" ht="51" x14ac:dyDescent="0.25">
      <c r="A13" s="9" t="s">
        <v>1</v>
      </c>
      <c r="B13" s="10" t="s">
        <v>2</v>
      </c>
      <c r="C13" s="10" t="s">
        <v>32</v>
      </c>
      <c r="D13" s="9" t="s">
        <v>3</v>
      </c>
      <c r="E13" s="10" t="s">
        <v>4</v>
      </c>
      <c r="F13" s="9" t="s">
        <v>5</v>
      </c>
      <c r="G13" s="10" t="s">
        <v>6</v>
      </c>
      <c r="H13" s="10" t="s">
        <v>7</v>
      </c>
      <c r="I13" s="10" t="s">
        <v>8</v>
      </c>
      <c r="J13" s="20"/>
      <c r="K13" s="11" t="s">
        <v>9</v>
      </c>
      <c r="L13" s="11" t="s">
        <v>33</v>
      </c>
      <c r="M13" s="11" t="s">
        <v>10</v>
      </c>
      <c r="N13" s="22"/>
      <c r="O13" s="23"/>
    </row>
    <row r="14" spans="1:15" ht="15" x14ac:dyDescent="0.25">
      <c r="B14" s="14"/>
      <c r="C14" s="14"/>
      <c r="D14" s="14"/>
      <c r="E14" s="14"/>
      <c r="F14" s="14"/>
      <c r="G14" s="14"/>
      <c r="H14" s="14"/>
      <c r="I14" s="14"/>
      <c r="J14" s="20"/>
      <c r="N14" s="22"/>
      <c r="O14" s="23"/>
    </row>
    <row r="15" spans="1:15" ht="15" x14ac:dyDescent="0.2">
      <c r="A15" s="16" t="s">
        <v>11</v>
      </c>
      <c r="B15" s="17">
        <f t="shared" ref="B15:B18" si="6">ROUND(K15/12*$I$2,2)</f>
        <v>1109.19</v>
      </c>
      <c r="C15" s="17">
        <f>+L15/12*$I$2</f>
        <v>49.357841499999999</v>
      </c>
      <c r="D15" s="17">
        <f t="shared" ref="D15:D18" si="7">ROUND((B15+C15)/12,2)</f>
        <v>96.55</v>
      </c>
      <c r="E15" s="17">
        <f>ROUND(M15/12*$I$2,2)</f>
        <v>85.89</v>
      </c>
      <c r="F15" s="17">
        <f>SUM(B15:E15)</f>
        <v>1340.9878415000001</v>
      </c>
      <c r="G15" s="17">
        <f t="shared" ref="G15:G17" si="8">ROUND(F15-F15*2%,2)</f>
        <v>1314.17</v>
      </c>
      <c r="H15" s="18">
        <f t="shared" ref="H15:H17" si="9">ROUND((F15)*40.38%+(F15)*1.61%,2)</f>
        <v>563.08000000000004</v>
      </c>
      <c r="I15" s="19">
        <f t="shared" ref="I15" si="10">G15+H15</f>
        <v>1877.25</v>
      </c>
      <c r="J15" s="20"/>
      <c r="K15" s="21">
        <v>19967.47</v>
      </c>
      <c r="L15" s="21">
        <v>888.53</v>
      </c>
      <c r="M15" s="21">
        <v>1546.16</v>
      </c>
      <c r="N15" s="22"/>
      <c r="O15" s="23"/>
    </row>
    <row r="16" spans="1:15" ht="15" x14ac:dyDescent="0.2">
      <c r="A16" s="16" t="s">
        <v>12</v>
      </c>
      <c r="B16" s="17">
        <f t="shared" si="6"/>
        <v>1163.92</v>
      </c>
      <c r="C16" s="17">
        <f t="shared" ref="C16:C18" si="11">+L16/12*$I$2</f>
        <v>51.795375499999999</v>
      </c>
      <c r="D16" s="17">
        <f t="shared" si="7"/>
        <v>101.31</v>
      </c>
      <c r="E16" s="17">
        <f>ROUND(M16/12*$I$2,2)</f>
        <v>114.1</v>
      </c>
      <c r="F16" s="17">
        <f>SUM(B16:E16)</f>
        <v>1431.1253755</v>
      </c>
      <c r="G16" s="17">
        <f t="shared" si="8"/>
        <v>1402.5</v>
      </c>
      <c r="H16" s="18">
        <f t="shared" si="9"/>
        <v>600.92999999999995</v>
      </c>
      <c r="I16" s="19">
        <f>G16+H16</f>
        <v>2003.4299999999998</v>
      </c>
      <c r="J16" s="20"/>
      <c r="K16" s="21">
        <v>20952.599999999999</v>
      </c>
      <c r="L16" s="21">
        <v>932.41</v>
      </c>
      <c r="M16" s="21">
        <v>2053.9700000000003</v>
      </c>
      <c r="N16" s="22"/>
      <c r="O16" s="23"/>
    </row>
    <row r="17" spans="1:15" ht="15" x14ac:dyDescent="0.2">
      <c r="A17" s="16" t="s">
        <v>13</v>
      </c>
      <c r="B17" s="17">
        <f t="shared" si="6"/>
        <v>1327.78</v>
      </c>
      <c r="C17" s="17">
        <f t="shared" si="11"/>
        <v>59.088535</v>
      </c>
      <c r="D17" s="17">
        <f t="shared" si="7"/>
        <v>115.57</v>
      </c>
      <c r="E17" s="17">
        <f>ROUND(M17/12*$I$2,2)</f>
        <v>157.88</v>
      </c>
      <c r="F17" s="17">
        <f>SUM(B17:E17)</f>
        <v>1660.3185349999999</v>
      </c>
      <c r="G17" s="17">
        <f t="shared" si="8"/>
        <v>1627.11</v>
      </c>
      <c r="H17" s="18">
        <f t="shared" si="9"/>
        <v>697.17</v>
      </c>
      <c r="I17" s="19">
        <f>G17+H17</f>
        <v>2324.2799999999997</v>
      </c>
      <c r="J17" s="20"/>
      <c r="K17" s="21">
        <v>23902.47</v>
      </c>
      <c r="L17" s="21">
        <v>1063.7</v>
      </c>
      <c r="M17" s="21">
        <v>2842.16</v>
      </c>
      <c r="N17" s="22"/>
      <c r="O17" s="23"/>
    </row>
    <row r="18" spans="1:15" ht="15" x14ac:dyDescent="0.2">
      <c r="A18" s="16" t="s">
        <v>14</v>
      </c>
      <c r="B18" s="17">
        <f t="shared" si="6"/>
        <v>1493.74</v>
      </c>
      <c r="C18" s="17">
        <f t="shared" si="11"/>
        <v>66.45335399999999</v>
      </c>
      <c r="D18" s="17">
        <f t="shared" si="7"/>
        <v>130.02000000000001</v>
      </c>
      <c r="E18" s="17">
        <f>ROUND(M18/12*$I$2,2)</f>
        <v>186.61</v>
      </c>
      <c r="F18" s="17">
        <f>SUM(B18:E18)</f>
        <v>1876.8233540000001</v>
      </c>
      <c r="G18" s="17">
        <f>ROUND(F18-F18*2%,2)</f>
        <v>1839.29</v>
      </c>
      <c r="H18" s="18">
        <f>ROUND((F18)*40.38%+(F18)*1.61%+((B18+C18)-(556.86*$I$2))*4.36%,2)</f>
        <v>839.92</v>
      </c>
      <c r="I18" s="19">
        <f>G18+H18</f>
        <v>2679.21</v>
      </c>
      <c r="J18" s="20"/>
      <c r="K18" s="21">
        <v>26890.05</v>
      </c>
      <c r="L18" s="21">
        <v>1196.28</v>
      </c>
      <c r="M18" s="21">
        <v>3359.4</v>
      </c>
      <c r="N18" s="22"/>
      <c r="O18" s="23"/>
    </row>
    <row r="19" spans="1:15" ht="15" x14ac:dyDescent="0.2">
      <c r="A19" s="34"/>
      <c r="B19" s="24"/>
      <c r="C19" s="24"/>
      <c r="D19" s="24"/>
      <c r="E19" s="24"/>
      <c r="F19" s="24"/>
      <c r="G19" s="24"/>
      <c r="H19" s="25"/>
      <c r="I19" s="20"/>
      <c r="J19" s="20"/>
      <c r="K19" s="26"/>
      <c r="L19" s="26"/>
      <c r="M19" s="26"/>
      <c r="N19" s="22"/>
      <c r="O19" s="23"/>
    </row>
    <row r="20" spans="1:15" ht="15" x14ac:dyDescent="0.25">
      <c r="B20" s="4"/>
      <c r="C20" s="4"/>
      <c r="D20" s="4"/>
      <c r="F20" s="7"/>
      <c r="G20" s="4"/>
      <c r="I20" s="8" t="s">
        <v>34</v>
      </c>
      <c r="J20" s="20"/>
      <c r="K20" s="3"/>
      <c r="L20" s="4"/>
      <c r="M20" s="4"/>
      <c r="N20" s="22"/>
      <c r="O20" s="23"/>
    </row>
    <row r="21" spans="1:15" ht="38.25" x14ac:dyDescent="0.25">
      <c r="A21" s="9" t="s">
        <v>1</v>
      </c>
      <c r="B21" s="10" t="s">
        <v>2</v>
      </c>
      <c r="C21" s="10" t="s">
        <v>35</v>
      </c>
      <c r="D21" s="9" t="s">
        <v>3</v>
      </c>
      <c r="E21" s="10" t="s">
        <v>4</v>
      </c>
      <c r="F21" s="9" t="s">
        <v>5</v>
      </c>
      <c r="G21" s="10" t="s">
        <v>6</v>
      </c>
      <c r="H21" s="10" t="s">
        <v>7</v>
      </c>
      <c r="I21" s="10" t="s">
        <v>8</v>
      </c>
      <c r="J21" s="20"/>
      <c r="K21" s="11" t="s">
        <v>9</v>
      </c>
      <c r="L21" s="11" t="s">
        <v>36</v>
      </c>
      <c r="M21" s="11" t="s">
        <v>10</v>
      </c>
      <c r="N21" s="22"/>
      <c r="O21" s="23"/>
    </row>
    <row r="22" spans="1:15" ht="15" x14ac:dyDescent="0.25">
      <c r="B22" s="14"/>
      <c r="C22" s="14"/>
      <c r="D22" s="14"/>
      <c r="E22" s="14"/>
      <c r="F22" s="14"/>
      <c r="G22" s="14"/>
      <c r="H22" s="14"/>
      <c r="I22" s="14"/>
      <c r="J22" s="20"/>
      <c r="N22" s="22"/>
      <c r="O22" s="23"/>
    </row>
    <row r="23" spans="1:15" ht="15" x14ac:dyDescent="0.2">
      <c r="A23" s="16" t="s">
        <v>11</v>
      </c>
      <c r="B23" s="17">
        <f t="shared" ref="B23:B26" si="12">ROUND(K23/12*$I$2,2)</f>
        <v>1109.19</v>
      </c>
      <c r="C23" s="17">
        <f t="shared" ref="C23:C26" si="13">+L23/12*$I$2</f>
        <v>53.797397499999995</v>
      </c>
      <c r="D23" s="17">
        <f t="shared" ref="D23:D26" si="14">ROUND((B23+C23)/12,2)</f>
        <v>96.92</v>
      </c>
      <c r="E23" s="17">
        <f>ROUND(M23/12*$I$2,2)</f>
        <v>85.89</v>
      </c>
      <c r="F23" s="17">
        <f>SUM(B23:E23)</f>
        <v>1345.7973975000002</v>
      </c>
      <c r="G23" s="17">
        <f t="shared" ref="G23:G25" si="15">ROUND(F23-F23*2%,2)</f>
        <v>1318.88</v>
      </c>
      <c r="H23" s="18">
        <f t="shared" ref="H23:H25" si="16">ROUND((F23)*40.38%+(F23)*1.61%,2)</f>
        <v>565.1</v>
      </c>
      <c r="I23" s="19">
        <f t="shared" ref="I23" si="17">G23+H23</f>
        <v>1883.98</v>
      </c>
      <c r="J23" s="20"/>
      <c r="K23" s="21">
        <v>19967.47</v>
      </c>
      <c r="L23" s="21">
        <v>968.45</v>
      </c>
      <c r="M23" s="21">
        <v>1546.16</v>
      </c>
      <c r="N23" s="22"/>
      <c r="O23" s="23"/>
    </row>
    <row r="24" spans="1:15" ht="15" x14ac:dyDescent="0.2">
      <c r="A24" s="16" t="s">
        <v>12</v>
      </c>
      <c r="B24" s="17">
        <f t="shared" si="12"/>
        <v>1163.92</v>
      </c>
      <c r="C24" s="17">
        <f t="shared" si="13"/>
        <v>56.44824349999999</v>
      </c>
      <c r="D24" s="17">
        <f t="shared" si="14"/>
        <v>101.7</v>
      </c>
      <c r="E24" s="17">
        <f>ROUND(M24/12*$I$2,2)</f>
        <v>114.1</v>
      </c>
      <c r="F24" s="17">
        <f>SUM(B24:E24)</f>
        <v>1436.1682435</v>
      </c>
      <c r="G24" s="17">
        <f t="shared" si="15"/>
        <v>1407.44</v>
      </c>
      <c r="H24" s="18">
        <f t="shared" si="16"/>
        <v>603.04999999999995</v>
      </c>
      <c r="I24" s="19">
        <f>G24+H24</f>
        <v>2010.49</v>
      </c>
      <c r="J24" s="20"/>
      <c r="K24" s="21">
        <v>20952.599999999999</v>
      </c>
      <c r="L24" s="21">
        <v>1016.17</v>
      </c>
      <c r="M24" s="21">
        <v>2053.9700000000003</v>
      </c>
      <c r="N24" s="22"/>
      <c r="O24" s="23"/>
    </row>
    <row r="25" spans="1:15" ht="15" x14ac:dyDescent="0.2">
      <c r="A25" s="16" t="s">
        <v>13</v>
      </c>
      <c r="B25" s="17">
        <f t="shared" si="12"/>
        <v>1327.78</v>
      </c>
      <c r="C25" s="17">
        <f t="shared" si="13"/>
        <v>64.401336999999998</v>
      </c>
      <c r="D25" s="17">
        <f t="shared" si="14"/>
        <v>116.02</v>
      </c>
      <c r="E25" s="17">
        <f>ROUND(M25/12*$I$2,2)</f>
        <v>157.88</v>
      </c>
      <c r="F25" s="17">
        <f>SUM(B25:E25)</f>
        <v>1666.0813370000001</v>
      </c>
      <c r="G25" s="17">
        <f t="shared" si="15"/>
        <v>1632.76</v>
      </c>
      <c r="H25" s="18">
        <f t="shared" si="16"/>
        <v>699.59</v>
      </c>
      <c r="I25" s="19">
        <f>G25+H25</f>
        <v>2332.35</v>
      </c>
      <c r="J25" s="20"/>
      <c r="K25" s="21">
        <v>23902.47</v>
      </c>
      <c r="L25" s="21">
        <v>1159.3399999999999</v>
      </c>
      <c r="M25" s="21">
        <v>2842.16</v>
      </c>
      <c r="N25" s="22"/>
      <c r="O25" s="23"/>
    </row>
    <row r="26" spans="1:15" ht="15" x14ac:dyDescent="0.2">
      <c r="A26" s="16" t="s">
        <v>14</v>
      </c>
      <c r="B26" s="17">
        <f t="shared" si="12"/>
        <v>1493.74</v>
      </c>
      <c r="C26" s="17">
        <f t="shared" si="13"/>
        <v>72.426089999999988</v>
      </c>
      <c r="D26" s="17">
        <f t="shared" si="14"/>
        <v>130.51</v>
      </c>
      <c r="E26" s="17">
        <f>ROUND(M26/12*$I$2,2)</f>
        <v>186.61</v>
      </c>
      <c r="F26" s="17">
        <f>SUM(B26:E26)</f>
        <v>1883.2860900000001</v>
      </c>
      <c r="G26" s="17">
        <f>ROUND(F26-F26*2%,2)</f>
        <v>1845.62</v>
      </c>
      <c r="H26" s="18">
        <f>ROUND((F26)*40.38%+(F26)*1.61%+((B26+C26)-(556.86*$I$2))*4.36%,2)</f>
        <v>842.89</v>
      </c>
      <c r="I26" s="19">
        <f>G26+H26</f>
        <v>2688.5099999999998</v>
      </c>
      <c r="J26" s="20"/>
      <c r="K26" s="21">
        <v>26890.05</v>
      </c>
      <c r="L26" s="21">
        <v>1303.8</v>
      </c>
      <c r="M26" s="21">
        <v>3359.4</v>
      </c>
      <c r="N26" s="22"/>
      <c r="O26" s="23"/>
    </row>
    <row r="27" spans="1:15" ht="15" x14ac:dyDescent="0.2">
      <c r="A27" s="34"/>
      <c r="B27" s="24"/>
      <c r="C27" s="24"/>
      <c r="D27" s="24"/>
      <c r="E27" s="24"/>
      <c r="F27" s="24"/>
      <c r="G27" s="24"/>
      <c r="H27" s="25"/>
      <c r="I27" s="20"/>
      <c r="J27" s="20"/>
      <c r="K27" s="26"/>
      <c r="L27" s="26"/>
      <c r="M27" s="26"/>
      <c r="N27" s="22"/>
      <c r="O27" s="23"/>
    </row>
    <row r="28" spans="1:15" ht="15" x14ac:dyDescent="0.2">
      <c r="B28" s="24"/>
      <c r="C28" s="24"/>
      <c r="D28" s="24"/>
      <c r="E28" s="24"/>
      <c r="F28" s="24"/>
      <c r="G28" s="24"/>
      <c r="H28" s="25"/>
      <c r="I28" s="20"/>
      <c r="J28" s="20"/>
      <c r="K28" s="26"/>
      <c r="L28" s="26"/>
      <c r="M28" s="26"/>
      <c r="N28" s="22"/>
      <c r="O28" s="23"/>
    </row>
    <row r="30" spans="1:15" ht="15" x14ac:dyDescent="0.2">
      <c r="A30" s="31" t="s">
        <v>15</v>
      </c>
      <c r="B30" s="33" t="s">
        <v>28</v>
      </c>
      <c r="C30" s="27"/>
      <c r="D30" s="28"/>
      <c r="E30" s="27"/>
      <c r="L30" s="29"/>
      <c r="M30" s="29"/>
      <c r="N30" s="30"/>
      <c r="O30" s="23"/>
    </row>
    <row r="31" spans="1:15" x14ac:dyDescent="0.2">
      <c r="A31" s="27"/>
      <c r="B31" s="27"/>
      <c r="C31" s="27"/>
      <c r="D31" s="31" t="s">
        <v>23</v>
      </c>
      <c r="E31" s="27" t="s">
        <v>16</v>
      </c>
      <c r="J31" s="2" t="s">
        <v>21</v>
      </c>
    </row>
    <row r="32" spans="1:15" x14ac:dyDescent="0.2">
      <c r="A32" s="27"/>
      <c r="B32" s="27"/>
      <c r="C32" s="27"/>
      <c r="D32" s="31" t="s">
        <v>24</v>
      </c>
      <c r="E32" s="27" t="s">
        <v>17</v>
      </c>
    </row>
    <row r="33" spans="1:5" x14ac:dyDescent="0.2">
      <c r="A33" s="27"/>
      <c r="B33" s="27"/>
      <c r="C33" s="27"/>
      <c r="D33" s="31" t="s">
        <v>25</v>
      </c>
      <c r="E33" s="27" t="s">
        <v>18</v>
      </c>
    </row>
    <row r="34" spans="1:5" x14ac:dyDescent="0.2">
      <c r="A34" s="27"/>
      <c r="B34" s="27"/>
      <c r="C34" s="27"/>
      <c r="D34" s="31" t="s">
        <v>26</v>
      </c>
      <c r="E34" s="27" t="s">
        <v>19</v>
      </c>
    </row>
    <row r="35" spans="1:5" x14ac:dyDescent="0.2">
      <c r="A35" s="27"/>
      <c r="B35" s="27"/>
      <c r="C35" s="27"/>
      <c r="D35" s="31" t="s">
        <v>27</v>
      </c>
      <c r="E35" s="27" t="s">
        <v>20</v>
      </c>
    </row>
  </sheetData>
  <mergeCells count="1">
    <mergeCell ref="A1:F1"/>
  </mergeCells>
  <printOptions horizontalCentered="1"/>
  <pageMargins left="0" right="0" top="0.98425196850393704" bottom="0.98425196850393704" header="0.51181102362204722" footer="0.51181102362204722"/>
  <pageSetup paperSize="9" scale="63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2D5D0-6352-4813-80B3-9A236439C2F3}">
  <sheetPr>
    <pageSetUpPr fitToPage="1"/>
  </sheetPr>
  <dimension ref="A1:O35"/>
  <sheetViews>
    <sheetView topLeftCell="A16" zoomScaleNormal="100" zoomScaleSheetLayoutView="100" workbookViewId="0">
      <selection activeCell="A29" sqref="A29:XFD35"/>
    </sheetView>
  </sheetViews>
  <sheetFormatPr defaultColWidth="12.28515625" defaultRowHeight="12.75" x14ac:dyDescent="0.25"/>
  <cols>
    <col min="1" max="1" width="25.28515625" style="2" customWidth="1"/>
    <col min="2" max="2" width="13.7109375" style="2" customWidth="1"/>
    <col min="3" max="3" width="11.28515625" style="2" customWidth="1"/>
    <col min="4" max="4" width="9.7109375" style="2" bestFit="1" customWidth="1"/>
    <col min="5" max="5" width="14.28515625" style="2" customWidth="1"/>
    <col min="6" max="6" width="14.85546875" style="2" customWidth="1"/>
    <col min="7" max="8" width="12.28515625" style="2" customWidth="1"/>
    <col min="9" max="9" width="14.42578125" style="2" customWidth="1"/>
    <col min="10" max="10" width="13.28515625" style="2" customWidth="1"/>
    <col min="11" max="11" width="13.85546875" style="2" customWidth="1"/>
    <col min="12" max="12" width="11" style="2" customWidth="1"/>
    <col min="13" max="13" width="11.28515625" style="2" customWidth="1"/>
    <col min="14" max="14" width="16.42578125" style="2" bestFit="1" customWidth="1"/>
    <col min="15" max="16384" width="12.28515625" style="2"/>
  </cols>
  <sheetData>
    <row r="1" spans="1:15" x14ac:dyDescent="0.2">
      <c r="A1" s="35" t="s">
        <v>22</v>
      </c>
      <c r="B1" s="35"/>
      <c r="C1" s="35"/>
      <c r="D1" s="35"/>
      <c r="E1" s="35"/>
      <c r="F1" s="35"/>
      <c r="I1" s="3"/>
      <c r="J1" s="3"/>
      <c r="K1" s="4"/>
    </row>
    <row r="2" spans="1:15" ht="15" x14ac:dyDescent="0.2">
      <c r="A2" s="5"/>
      <c r="B2" s="1" t="s">
        <v>0</v>
      </c>
      <c r="C2" s="1"/>
      <c r="D2" s="1"/>
      <c r="E2" s="1"/>
      <c r="F2" s="1"/>
      <c r="G2" s="4"/>
      <c r="H2" s="4"/>
      <c r="I2" s="32">
        <v>0.5</v>
      </c>
      <c r="J2" s="6"/>
      <c r="K2" s="4"/>
      <c r="L2" s="4"/>
      <c r="M2" s="4"/>
    </row>
    <row r="3" spans="1:15" ht="15" x14ac:dyDescent="0.2">
      <c r="B3" s="24"/>
      <c r="C3" s="24"/>
      <c r="D3" s="24"/>
      <c r="E3" s="24"/>
      <c r="F3" s="24"/>
      <c r="G3" s="24"/>
      <c r="H3" s="25"/>
      <c r="I3" s="20"/>
      <c r="J3" s="20"/>
      <c r="K3" s="26"/>
      <c r="L3" s="26"/>
      <c r="M3" s="26"/>
      <c r="N3" s="22"/>
      <c r="O3" s="23"/>
    </row>
    <row r="4" spans="1:15" ht="29.25" customHeight="1" x14ac:dyDescent="0.25">
      <c r="B4" s="4"/>
      <c r="C4" s="4"/>
      <c r="D4" s="4"/>
      <c r="F4" s="7"/>
      <c r="G4" s="4"/>
      <c r="I4" s="8" t="s">
        <v>29</v>
      </c>
      <c r="J4" s="20"/>
      <c r="K4" s="3"/>
      <c r="L4" s="4"/>
      <c r="M4" s="4"/>
      <c r="N4" s="4"/>
    </row>
    <row r="5" spans="1:15" ht="38.25" x14ac:dyDescent="0.25">
      <c r="A5" s="9" t="s">
        <v>1</v>
      </c>
      <c r="B5" s="10" t="s">
        <v>2</v>
      </c>
      <c r="C5" s="10" t="s">
        <v>30</v>
      </c>
      <c r="D5" s="9" t="s">
        <v>3</v>
      </c>
      <c r="E5" s="10" t="s">
        <v>4</v>
      </c>
      <c r="F5" s="9" t="s">
        <v>5</v>
      </c>
      <c r="G5" s="10" t="s">
        <v>6</v>
      </c>
      <c r="H5" s="10" t="s">
        <v>7</v>
      </c>
      <c r="I5" s="10" t="s">
        <v>8</v>
      </c>
      <c r="J5" s="20"/>
      <c r="K5" s="11" t="s">
        <v>9</v>
      </c>
      <c r="L5" s="12" t="s">
        <v>30</v>
      </c>
      <c r="M5" s="11" t="s">
        <v>10</v>
      </c>
      <c r="N5" s="13"/>
    </row>
    <row r="6" spans="1:15" ht="9.75" customHeight="1" x14ac:dyDescent="0.25">
      <c r="B6" s="14"/>
      <c r="C6" s="14"/>
      <c r="D6" s="14"/>
      <c r="E6" s="14"/>
      <c r="F6" s="14"/>
      <c r="G6" s="14"/>
      <c r="H6" s="14"/>
      <c r="I6" s="14"/>
      <c r="J6" s="20"/>
      <c r="O6" s="15"/>
    </row>
    <row r="7" spans="1:15" ht="15" x14ac:dyDescent="0.2">
      <c r="A7" s="16" t="s">
        <v>11</v>
      </c>
      <c r="B7" s="17">
        <f t="shared" ref="B7:B10" si="0">ROUND(K7/12*$I$2,2)</f>
        <v>831.98</v>
      </c>
      <c r="C7" s="17">
        <f t="shared" ref="C7:C10" si="1">ROUND((L7*7.7)/12*$I$2,2)</f>
        <v>32.03</v>
      </c>
      <c r="D7" s="17">
        <f t="shared" ref="D7:D10" si="2">ROUND((B7+C7)/12,2)</f>
        <v>72</v>
      </c>
      <c r="E7" s="17">
        <f>ROUND(M7/12*$I$2,2)</f>
        <v>64.42</v>
      </c>
      <c r="F7" s="17">
        <f>SUM(B7:E7)</f>
        <v>1000.43</v>
      </c>
      <c r="G7" s="17">
        <f t="shared" ref="G7:G9" si="3">ROUND(F7-F7*2%,2)</f>
        <v>980.42</v>
      </c>
      <c r="H7" s="18">
        <f t="shared" ref="H7:H9" si="4">ROUND((F7)*40.38%+(F7)*1.61%,2)</f>
        <v>420.08</v>
      </c>
      <c r="I7" s="19">
        <f t="shared" ref="I7" si="5">G7+H7</f>
        <v>1400.5</v>
      </c>
      <c r="J7" s="20"/>
      <c r="K7" s="21">
        <v>19967.47</v>
      </c>
      <c r="L7" s="21">
        <v>99.84</v>
      </c>
      <c r="M7" s="21">
        <v>1546.16</v>
      </c>
      <c r="N7" s="22"/>
      <c r="O7" s="23"/>
    </row>
    <row r="8" spans="1:15" ht="15" x14ac:dyDescent="0.2">
      <c r="A8" s="16" t="s">
        <v>12</v>
      </c>
      <c r="B8" s="17">
        <f t="shared" si="0"/>
        <v>873.03</v>
      </c>
      <c r="C8" s="17">
        <f t="shared" si="1"/>
        <v>33.61</v>
      </c>
      <c r="D8" s="17">
        <f t="shared" si="2"/>
        <v>75.55</v>
      </c>
      <c r="E8" s="17">
        <f>ROUND(M8/12*$I$2,2)</f>
        <v>85.58</v>
      </c>
      <c r="F8" s="17">
        <f>SUM(B8:E8)</f>
        <v>1067.77</v>
      </c>
      <c r="G8" s="17">
        <f t="shared" si="3"/>
        <v>1046.4100000000001</v>
      </c>
      <c r="H8" s="18">
        <f t="shared" si="4"/>
        <v>448.36</v>
      </c>
      <c r="I8" s="19">
        <f>G8+H8</f>
        <v>1494.77</v>
      </c>
      <c r="J8" s="20"/>
      <c r="K8" s="21">
        <v>20952.599999999999</v>
      </c>
      <c r="L8" s="21">
        <f>8.73*12</f>
        <v>104.76</v>
      </c>
      <c r="M8" s="21">
        <v>2053.9700000000003</v>
      </c>
      <c r="N8" s="22"/>
      <c r="O8" s="23"/>
    </row>
    <row r="9" spans="1:15" ht="15" x14ac:dyDescent="0.2">
      <c r="A9" s="16" t="s">
        <v>13</v>
      </c>
      <c r="B9" s="17">
        <f t="shared" si="0"/>
        <v>995.94</v>
      </c>
      <c r="C9" s="17">
        <f t="shared" si="1"/>
        <v>38.35</v>
      </c>
      <c r="D9" s="17">
        <f t="shared" si="2"/>
        <v>86.19</v>
      </c>
      <c r="E9" s="17">
        <f>ROUND(M9/12*$I$2,2)</f>
        <v>118.42</v>
      </c>
      <c r="F9" s="17">
        <f>SUM(B9:E9)</f>
        <v>1238.9000000000001</v>
      </c>
      <c r="G9" s="17">
        <f t="shared" si="3"/>
        <v>1214.1199999999999</v>
      </c>
      <c r="H9" s="18">
        <f t="shared" si="4"/>
        <v>520.21</v>
      </c>
      <c r="I9" s="19">
        <f>G9+H9</f>
        <v>1734.33</v>
      </c>
      <c r="J9" s="20"/>
      <c r="K9" s="21">
        <v>23902.47</v>
      </c>
      <c r="L9" s="21">
        <v>119.52</v>
      </c>
      <c r="M9" s="21">
        <v>2842.16</v>
      </c>
      <c r="N9" s="22"/>
      <c r="O9" s="23"/>
    </row>
    <row r="10" spans="1:15" ht="15" x14ac:dyDescent="0.2">
      <c r="A10" s="16" t="s">
        <v>14</v>
      </c>
      <c r="B10" s="17">
        <f t="shared" si="0"/>
        <v>1120.42</v>
      </c>
      <c r="C10" s="17">
        <f t="shared" si="1"/>
        <v>43.12</v>
      </c>
      <c r="D10" s="17">
        <f t="shared" si="2"/>
        <v>96.96</v>
      </c>
      <c r="E10" s="17">
        <f>ROUND(M10/12*$I$2,2)</f>
        <v>139.97999999999999</v>
      </c>
      <c r="F10" s="17">
        <f>SUM(B10:E10)</f>
        <v>1400.48</v>
      </c>
      <c r="G10" s="17">
        <f>ROUND(F10-F10*2%,2)</f>
        <v>1372.47</v>
      </c>
      <c r="H10" s="18">
        <f>ROUND((F10)*40.38%+(F10)*1.61%+((B10+C10)-(556.86*$I$2))*4.36%,2)</f>
        <v>626.65</v>
      </c>
      <c r="I10" s="19">
        <f>G10+H10</f>
        <v>1999.12</v>
      </c>
      <c r="J10" s="20"/>
      <c r="K10" s="21">
        <v>26890.05</v>
      </c>
      <c r="L10" s="21">
        <v>134.4</v>
      </c>
      <c r="M10" s="21">
        <v>3359.4</v>
      </c>
      <c r="N10" s="22"/>
      <c r="O10" s="23"/>
    </row>
    <row r="11" spans="1:15" ht="15" x14ac:dyDescent="0.2">
      <c r="A11" s="34"/>
      <c r="B11" s="24"/>
      <c r="C11" s="24"/>
      <c r="D11" s="24"/>
      <c r="E11" s="24"/>
      <c r="F11" s="24"/>
      <c r="G11" s="24"/>
      <c r="H11" s="25"/>
      <c r="I11" s="20"/>
      <c r="J11" s="20"/>
      <c r="K11" s="26"/>
      <c r="L11" s="26"/>
      <c r="M11" s="26"/>
      <c r="N11" s="22"/>
      <c r="O11" s="23"/>
    </row>
    <row r="12" spans="1:15" ht="15" x14ac:dyDescent="0.25">
      <c r="B12" s="4"/>
      <c r="C12" s="4"/>
      <c r="D12" s="4"/>
      <c r="F12" s="7"/>
      <c r="G12" s="4"/>
      <c r="I12" s="8" t="s">
        <v>31</v>
      </c>
      <c r="J12" s="20"/>
      <c r="K12" s="3"/>
      <c r="L12" s="4"/>
      <c r="M12" s="4"/>
      <c r="N12" s="22"/>
      <c r="O12" s="23"/>
    </row>
    <row r="13" spans="1:15" ht="51" x14ac:dyDescent="0.25">
      <c r="A13" s="9" t="s">
        <v>1</v>
      </c>
      <c r="B13" s="10" t="s">
        <v>2</v>
      </c>
      <c r="C13" s="10" t="s">
        <v>32</v>
      </c>
      <c r="D13" s="9" t="s">
        <v>3</v>
      </c>
      <c r="E13" s="10" t="s">
        <v>4</v>
      </c>
      <c r="F13" s="9" t="s">
        <v>5</v>
      </c>
      <c r="G13" s="10" t="s">
        <v>6</v>
      </c>
      <c r="H13" s="10" t="s">
        <v>7</v>
      </c>
      <c r="I13" s="10" t="s">
        <v>8</v>
      </c>
      <c r="J13" s="20"/>
      <c r="K13" s="11" t="s">
        <v>9</v>
      </c>
      <c r="L13" s="11" t="s">
        <v>33</v>
      </c>
      <c r="M13" s="11" t="s">
        <v>10</v>
      </c>
      <c r="N13" s="22"/>
      <c r="O13" s="23"/>
    </row>
    <row r="14" spans="1:15" ht="15" x14ac:dyDescent="0.25">
      <c r="B14" s="14"/>
      <c r="C14" s="14"/>
      <c r="D14" s="14"/>
      <c r="E14" s="14"/>
      <c r="F14" s="14"/>
      <c r="G14" s="14"/>
      <c r="H14" s="14"/>
      <c r="I14" s="14"/>
      <c r="J14" s="20"/>
      <c r="N14" s="22"/>
      <c r="O14" s="23"/>
    </row>
    <row r="15" spans="1:15" ht="15" x14ac:dyDescent="0.2">
      <c r="A15" s="16" t="s">
        <v>11</v>
      </c>
      <c r="B15" s="17">
        <f t="shared" ref="B15:B18" si="6">ROUND(K15/12*$I$2,2)</f>
        <v>831.98</v>
      </c>
      <c r="C15" s="17">
        <f>+L15/12*$I$2</f>
        <v>37.022083333333335</v>
      </c>
      <c r="D15" s="17">
        <f t="shared" ref="D15:D18" si="7">ROUND((B15+C15)/12,2)</f>
        <v>72.42</v>
      </c>
      <c r="E15" s="17">
        <f>ROUND(M15/12*$I$2,2)</f>
        <v>64.42</v>
      </c>
      <c r="F15" s="17">
        <f>SUM(B15:E15)</f>
        <v>1005.8420833333332</v>
      </c>
      <c r="G15" s="17">
        <f t="shared" ref="G15:G17" si="8">ROUND(F15-F15*2%,2)</f>
        <v>985.73</v>
      </c>
      <c r="H15" s="18">
        <f t="shared" ref="H15:H17" si="9">ROUND((F15)*40.38%+(F15)*1.61%,2)</f>
        <v>422.35</v>
      </c>
      <c r="I15" s="19">
        <f t="shared" ref="I15" si="10">G15+H15</f>
        <v>1408.08</v>
      </c>
      <c r="J15" s="20"/>
      <c r="K15" s="21">
        <v>19967.47</v>
      </c>
      <c r="L15" s="21">
        <v>888.53</v>
      </c>
      <c r="M15" s="21">
        <v>1546.16</v>
      </c>
      <c r="N15" s="22"/>
      <c r="O15" s="23"/>
    </row>
    <row r="16" spans="1:15" ht="15" x14ac:dyDescent="0.2">
      <c r="A16" s="16" t="s">
        <v>12</v>
      </c>
      <c r="B16" s="17">
        <f t="shared" si="6"/>
        <v>873.03</v>
      </c>
      <c r="C16" s="17">
        <f t="shared" ref="C16:C18" si="11">+L16/12*$I$2</f>
        <v>38.850416666666668</v>
      </c>
      <c r="D16" s="17">
        <f t="shared" si="7"/>
        <v>75.989999999999995</v>
      </c>
      <c r="E16" s="17">
        <f>ROUND(M16/12*$I$2,2)</f>
        <v>85.58</v>
      </c>
      <c r="F16" s="17">
        <f>SUM(B16:E16)</f>
        <v>1073.4504166666666</v>
      </c>
      <c r="G16" s="17">
        <f t="shared" si="8"/>
        <v>1051.98</v>
      </c>
      <c r="H16" s="18">
        <f t="shared" si="9"/>
        <v>450.74</v>
      </c>
      <c r="I16" s="19">
        <f>G16+H16</f>
        <v>1502.72</v>
      </c>
      <c r="J16" s="20"/>
      <c r="K16" s="21">
        <v>20952.599999999999</v>
      </c>
      <c r="L16" s="21">
        <v>932.41</v>
      </c>
      <c r="M16" s="21">
        <v>2053.9700000000003</v>
      </c>
      <c r="N16" s="22"/>
      <c r="O16" s="23"/>
    </row>
    <row r="17" spans="1:15" ht="15" x14ac:dyDescent="0.2">
      <c r="A17" s="16" t="s">
        <v>13</v>
      </c>
      <c r="B17" s="17">
        <f t="shared" si="6"/>
        <v>995.94</v>
      </c>
      <c r="C17" s="17">
        <f t="shared" si="11"/>
        <v>44.320833333333333</v>
      </c>
      <c r="D17" s="17">
        <f t="shared" si="7"/>
        <v>86.69</v>
      </c>
      <c r="E17" s="17">
        <f>ROUND(M17/12*$I$2,2)</f>
        <v>118.42</v>
      </c>
      <c r="F17" s="17">
        <f>SUM(B17:E17)</f>
        <v>1245.3708333333336</v>
      </c>
      <c r="G17" s="17">
        <f t="shared" si="8"/>
        <v>1220.46</v>
      </c>
      <c r="H17" s="18">
        <f t="shared" si="9"/>
        <v>522.92999999999995</v>
      </c>
      <c r="I17" s="19">
        <f>G17+H17</f>
        <v>1743.3899999999999</v>
      </c>
      <c r="J17" s="20"/>
      <c r="K17" s="21">
        <v>23902.47</v>
      </c>
      <c r="L17" s="21">
        <v>1063.7</v>
      </c>
      <c r="M17" s="21">
        <v>2842.16</v>
      </c>
      <c r="N17" s="22"/>
      <c r="O17" s="23"/>
    </row>
    <row r="18" spans="1:15" ht="15" x14ac:dyDescent="0.2">
      <c r="A18" s="16" t="s">
        <v>14</v>
      </c>
      <c r="B18" s="17">
        <f t="shared" si="6"/>
        <v>1120.42</v>
      </c>
      <c r="C18" s="17">
        <f t="shared" si="11"/>
        <v>49.844999999999999</v>
      </c>
      <c r="D18" s="17">
        <f t="shared" si="7"/>
        <v>97.52</v>
      </c>
      <c r="E18" s="17">
        <f>ROUND(M18/12*$I$2,2)</f>
        <v>139.97999999999999</v>
      </c>
      <c r="F18" s="17">
        <f>SUM(B18:E18)</f>
        <v>1407.7650000000001</v>
      </c>
      <c r="G18" s="17">
        <f>ROUND(F18-F18*2%,2)</f>
        <v>1379.61</v>
      </c>
      <c r="H18" s="18">
        <f>ROUND((F18)*40.38%+(F18)*1.61%+((B18+C18)-(556.86*$I$2))*4.36%,2)</f>
        <v>630</v>
      </c>
      <c r="I18" s="19">
        <f>G18+H18</f>
        <v>2009.61</v>
      </c>
      <c r="J18" s="20"/>
      <c r="K18" s="21">
        <v>26890.05</v>
      </c>
      <c r="L18" s="21">
        <v>1196.28</v>
      </c>
      <c r="M18" s="21">
        <v>3359.4</v>
      </c>
      <c r="N18" s="22"/>
      <c r="O18" s="23"/>
    </row>
    <row r="19" spans="1:15" ht="15" x14ac:dyDescent="0.2">
      <c r="A19" s="34"/>
      <c r="B19" s="24"/>
      <c r="C19" s="24"/>
      <c r="D19" s="24"/>
      <c r="E19" s="24"/>
      <c r="F19" s="24"/>
      <c r="G19" s="24"/>
      <c r="H19" s="25"/>
      <c r="I19" s="20"/>
      <c r="J19" s="20"/>
      <c r="K19" s="26"/>
      <c r="L19" s="26"/>
      <c r="M19" s="26"/>
      <c r="N19" s="22"/>
      <c r="O19" s="23"/>
    </row>
    <row r="20" spans="1:15" ht="15" x14ac:dyDescent="0.25">
      <c r="B20" s="4"/>
      <c r="C20" s="4"/>
      <c r="D20" s="4"/>
      <c r="F20" s="7"/>
      <c r="G20" s="4"/>
      <c r="I20" s="8" t="s">
        <v>34</v>
      </c>
      <c r="J20" s="20"/>
      <c r="K20" s="3"/>
      <c r="L20" s="4"/>
      <c r="M20" s="4"/>
      <c r="N20" s="22"/>
      <c r="O20" s="23"/>
    </row>
    <row r="21" spans="1:15" ht="38.25" x14ac:dyDescent="0.25">
      <c r="A21" s="9" t="s">
        <v>1</v>
      </c>
      <c r="B21" s="10" t="s">
        <v>2</v>
      </c>
      <c r="C21" s="10" t="s">
        <v>35</v>
      </c>
      <c r="D21" s="9" t="s">
        <v>3</v>
      </c>
      <c r="E21" s="10" t="s">
        <v>4</v>
      </c>
      <c r="F21" s="9" t="s">
        <v>5</v>
      </c>
      <c r="G21" s="10" t="s">
        <v>6</v>
      </c>
      <c r="H21" s="10" t="s">
        <v>7</v>
      </c>
      <c r="I21" s="10" t="s">
        <v>8</v>
      </c>
      <c r="J21" s="20"/>
      <c r="K21" s="11" t="s">
        <v>9</v>
      </c>
      <c r="L21" s="11" t="s">
        <v>36</v>
      </c>
      <c r="M21" s="11" t="s">
        <v>10</v>
      </c>
      <c r="N21" s="22"/>
      <c r="O21" s="23"/>
    </row>
    <row r="22" spans="1:15" ht="15" x14ac:dyDescent="0.25">
      <c r="B22" s="14"/>
      <c r="C22" s="14"/>
      <c r="D22" s="14"/>
      <c r="E22" s="14"/>
      <c r="F22" s="14"/>
      <c r="G22" s="14"/>
      <c r="H22" s="14"/>
      <c r="I22" s="14"/>
      <c r="J22" s="20"/>
      <c r="N22" s="22"/>
      <c r="O22" s="23"/>
    </row>
    <row r="23" spans="1:15" ht="15" x14ac:dyDescent="0.2">
      <c r="A23" s="16" t="s">
        <v>11</v>
      </c>
      <c r="B23" s="17">
        <f t="shared" ref="B23:B26" si="12">ROUND(K23/12*$I$2,2)</f>
        <v>831.98</v>
      </c>
      <c r="C23" s="17">
        <f t="shared" ref="C23:C26" si="13">+L23/12*$I$2</f>
        <v>40.352083333333333</v>
      </c>
      <c r="D23" s="17">
        <f t="shared" ref="D23:D26" si="14">ROUND((B23+C23)/12,2)</f>
        <v>72.69</v>
      </c>
      <c r="E23" s="17">
        <f>ROUND(M23/12*$I$2,2)</f>
        <v>64.42</v>
      </c>
      <c r="F23" s="17">
        <f>SUM(B23:E23)</f>
        <v>1009.4420833333332</v>
      </c>
      <c r="G23" s="17">
        <f t="shared" ref="G23:G25" si="15">ROUND(F23-F23*2%,2)</f>
        <v>989.25</v>
      </c>
      <c r="H23" s="18">
        <f t="shared" ref="H23:H25" si="16">ROUND((F23)*40.38%+(F23)*1.61%,2)</f>
        <v>423.86</v>
      </c>
      <c r="I23" s="19">
        <f t="shared" ref="I23" si="17">G23+H23</f>
        <v>1413.1100000000001</v>
      </c>
      <c r="J23" s="20"/>
      <c r="K23" s="21">
        <v>19967.47</v>
      </c>
      <c r="L23" s="21">
        <v>968.45</v>
      </c>
      <c r="M23" s="21">
        <v>1546.16</v>
      </c>
      <c r="N23" s="22"/>
      <c r="O23" s="23"/>
    </row>
    <row r="24" spans="1:15" ht="15" x14ac:dyDescent="0.2">
      <c r="A24" s="16" t="s">
        <v>12</v>
      </c>
      <c r="B24" s="17">
        <f t="shared" si="12"/>
        <v>873.03</v>
      </c>
      <c r="C24" s="17">
        <f t="shared" si="13"/>
        <v>42.340416666666663</v>
      </c>
      <c r="D24" s="17">
        <f t="shared" si="14"/>
        <v>76.28</v>
      </c>
      <c r="E24" s="17">
        <f>ROUND(M24/12*$I$2,2)</f>
        <v>85.58</v>
      </c>
      <c r="F24" s="17">
        <f>SUM(B24:E24)</f>
        <v>1077.2304166666665</v>
      </c>
      <c r="G24" s="17">
        <f t="shared" si="15"/>
        <v>1055.69</v>
      </c>
      <c r="H24" s="18">
        <f t="shared" si="16"/>
        <v>452.33</v>
      </c>
      <c r="I24" s="19">
        <f>G24+H24</f>
        <v>1508.02</v>
      </c>
      <c r="J24" s="20"/>
      <c r="K24" s="21">
        <v>20952.599999999999</v>
      </c>
      <c r="L24" s="21">
        <v>1016.17</v>
      </c>
      <c r="M24" s="21">
        <v>2053.9700000000003</v>
      </c>
      <c r="N24" s="22"/>
      <c r="O24" s="23"/>
    </row>
    <row r="25" spans="1:15" ht="15" x14ac:dyDescent="0.2">
      <c r="A25" s="16" t="s">
        <v>13</v>
      </c>
      <c r="B25" s="17">
        <f t="shared" si="12"/>
        <v>995.94</v>
      </c>
      <c r="C25" s="17">
        <f t="shared" si="13"/>
        <v>48.305833333333332</v>
      </c>
      <c r="D25" s="17">
        <f t="shared" si="14"/>
        <v>87.02</v>
      </c>
      <c r="E25" s="17">
        <f>ROUND(M25/12*$I$2,2)</f>
        <v>118.42</v>
      </c>
      <c r="F25" s="17">
        <f>SUM(B25:E25)</f>
        <v>1249.6858333333334</v>
      </c>
      <c r="G25" s="17">
        <f t="shared" si="15"/>
        <v>1224.69</v>
      </c>
      <c r="H25" s="18">
        <f t="shared" si="16"/>
        <v>524.74</v>
      </c>
      <c r="I25" s="19">
        <f>G25+H25</f>
        <v>1749.43</v>
      </c>
      <c r="J25" s="20"/>
      <c r="K25" s="21">
        <v>23902.47</v>
      </c>
      <c r="L25" s="21">
        <v>1159.3399999999999</v>
      </c>
      <c r="M25" s="21">
        <v>2842.16</v>
      </c>
      <c r="N25" s="22"/>
      <c r="O25" s="23"/>
    </row>
    <row r="26" spans="1:15" ht="15" x14ac:dyDescent="0.2">
      <c r="A26" s="16" t="s">
        <v>14</v>
      </c>
      <c r="B26" s="17">
        <f t="shared" si="12"/>
        <v>1120.42</v>
      </c>
      <c r="C26" s="17">
        <f t="shared" si="13"/>
        <v>54.324999999999996</v>
      </c>
      <c r="D26" s="17">
        <f t="shared" si="14"/>
        <v>97.9</v>
      </c>
      <c r="E26" s="17">
        <f>ROUND(M26/12*$I$2,2)</f>
        <v>139.97999999999999</v>
      </c>
      <c r="F26" s="17">
        <f>SUM(B26:E26)</f>
        <v>1412.6250000000002</v>
      </c>
      <c r="G26" s="17">
        <f>ROUND(F26-F26*2%,2)</f>
        <v>1384.37</v>
      </c>
      <c r="H26" s="18">
        <f>ROUND((F26)*40.38%+(F26)*1.61%+((B26+C26)-(556.86*$I$2))*4.36%,2)</f>
        <v>632.24</v>
      </c>
      <c r="I26" s="19">
        <f>G26+H26</f>
        <v>2016.61</v>
      </c>
      <c r="J26" s="20"/>
      <c r="K26" s="21">
        <v>26890.05</v>
      </c>
      <c r="L26" s="21">
        <v>1303.8</v>
      </c>
      <c r="M26" s="21">
        <v>3359.4</v>
      </c>
      <c r="N26" s="22"/>
      <c r="O26" s="23"/>
    </row>
    <row r="27" spans="1:15" ht="15" x14ac:dyDescent="0.2">
      <c r="A27" s="34"/>
      <c r="B27" s="24"/>
      <c r="C27" s="24"/>
      <c r="D27" s="24"/>
      <c r="E27" s="24"/>
      <c r="F27" s="24"/>
      <c r="G27" s="24"/>
      <c r="H27" s="25"/>
      <c r="I27" s="20"/>
      <c r="J27" s="20"/>
      <c r="K27" s="26"/>
      <c r="L27" s="26"/>
      <c r="M27" s="26"/>
      <c r="N27" s="22"/>
      <c r="O27" s="23"/>
    </row>
    <row r="28" spans="1:15" ht="15" x14ac:dyDescent="0.2">
      <c r="B28" s="24"/>
      <c r="C28" s="24"/>
      <c r="D28" s="24"/>
      <c r="E28" s="24"/>
      <c r="F28" s="24"/>
      <c r="G28" s="24"/>
      <c r="H28" s="25"/>
      <c r="I28" s="20"/>
      <c r="J28" s="20"/>
      <c r="K28" s="26"/>
      <c r="L28" s="26"/>
      <c r="M28" s="26"/>
      <c r="N28" s="22"/>
      <c r="O28" s="23"/>
    </row>
    <row r="30" spans="1:15" ht="15" x14ac:dyDescent="0.2">
      <c r="A30" s="31" t="s">
        <v>15</v>
      </c>
      <c r="B30" s="33" t="s">
        <v>28</v>
      </c>
      <c r="C30" s="27"/>
      <c r="D30" s="28"/>
      <c r="E30" s="27"/>
      <c r="L30" s="29"/>
      <c r="M30" s="29"/>
      <c r="N30" s="30"/>
      <c r="O30" s="23"/>
    </row>
    <row r="31" spans="1:15" x14ac:dyDescent="0.2">
      <c r="A31" s="27"/>
      <c r="B31" s="27"/>
      <c r="C31" s="27"/>
      <c r="D31" s="31" t="s">
        <v>23</v>
      </c>
      <c r="E31" s="27" t="s">
        <v>16</v>
      </c>
      <c r="J31" s="2" t="s">
        <v>21</v>
      </c>
    </row>
    <row r="32" spans="1:15" x14ac:dyDescent="0.2">
      <c r="A32" s="27"/>
      <c r="B32" s="27"/>
      <c r="C32" s="27"/>
      <c r="D32" s="31" t="s">
        <v>24</v>
      </c>
      <c r="E32" s="27" t="s">
        <v>17</v>
      </c>
    </row>
    <row r="33" spans="1:5" x14ac:dyDescent="0.2">
      <c r="A33" s="27"/>
      <c r="B33" s="27"/>
      <c r="C33" s="27"/>
      <c r="D33" s="31" t="s">
        <v>25</v>
      </c>
      <c r="E33" s="27" t="s">
        <v>18</v>
      </c>
    </row>
    <row r="34" spans="1:5" x14ac:dyDescent="0.2">
      <c r="A34" s="27"/>
      <c r="B34" s="27"/>
      <c r="C34" s="27"/>
      <c r="D34" s="31" t="s">
        <v>26</v>
      </c>
      <c r="E34" s="27" t="s">
        <v>19</v>
      </c>
    </row>
    <row r="35" spans="1:5" x14ac:dyDescent="0.2">
      <c r="A35" s="27"/>
      <c r="B35" s="27"/>
      <c r="C35" s="27"/>
      <c r="D35" s="31" t="s">
        <v>27</v>
      </c>
      <c r="E35" s="27" t="s">
        <v>20</v>
      </c>
    </row>
  </sheetData>
  <mergeCells count="1">
    <mergeCell ref="A1:F1"/>
  </mergeCells>
  <printOptions horizontalCentered="1"/>
  <pageMargins left="0" right="0" top="0.98425196850393704" bottom="0.98425196850393704" header="0.51181102362204722" footer="0.51181102362204722"/>
  <pageSetup paperSize="9" scale="63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NM BU 100%</vt:lpstr>
      <vt:lpstr>NM BU 83,33%</vt:lpstr>
      <vt:lpstr>NM BU 66,66%</vt:lpstr>
      <vt:lpstr>NM BU 50%</vt:lpstr>
    </vt:vector>
  </TitlesOfParts>
  <Company>Universita' degli Studi di Firenze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Rosangela Riva</dc:creator>
  <cp:lastModifiedBy>CLAUDIA CAPONI D096387</cp:lastModifiedBy>
  <dcterms:created xsi:type="dcterms:W3CDTF">2024-04-16T15:38:26Z</dcterms:created>
  <dcterms:modified xsi:type="dcterms:W3CDTF">2025-06-12T10:44:27Z</dcterms:modified>
</cp:coreProperties>
</file>