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mo.unifi.it\FD_BILANCIO_E_FONDI\Bilancio di previsione Personale\TABELLE STIPENDIALI\CCNL 23_12_2025\"/>
    </mc:Choice>
  </mc:AlternateContent>
  <xr:revisionPtr revIDLastSave="0" documentId="13_ncr:1_{FFED0037-DF34-41E5-AD56-8C6E7358716A}" xr6:coauthVersionLast="47" xr6:coauthVersionMax="47" xr10:uidLastSave="{00000000-0000-0000-0000-000000000000}"/>
  <bookViews>
    <workbookView xWindow="-120" yWindow="-120" windowWidth="25440" windowHeight="15270" xr2:uid="{5752DC0A-2BF3-49B5-BC42-6E7CE319AD60}"/>
  </bookViews>
  <sheets>
    <sheet name="NT BU 100%" sheetId="1" r:id="rId1"/>
    <sheet name="NT BU 83,33%" sheetId="8" r:id="rId2"/>
    <sheet name="NT BU 66,66%" sheetId="9" r:id="rId3"/>
    <sheet name="NT BU 50%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0" l="1"/>
  <c r="E35" i="10"/>
  <c r="D35" i="10"/>
  <c r="C35" i="10"/>
  <c r="B35" i="10"/>
  <c r="M34" i="10"/>
  <c r="E34" i="10"/>
  <c r="C34" i="10"/>
  <c r="B34" i="10"/>
  <c r="D34" i="10" s="1"/>
  <c r="M33" i="10"/>
  <c r="E33" i="10"/>
  <c r="C33" i="10"/>
  <c r="B33" i="10"/>
  <c r="M32" i="10"/>
  <c r="E32" i="10"/>
  <c r="C32" i="10"/>
  <c r="B32" i="10"/>
  <c r="D32" i="10" s="1"/>
  <c r="M27" i="10"/>
  <c r="E27" i="10"/>
  <c r="C27" i="10"/>
  <c r="B27" i="10"/>
  <c r="M26" i="10"/>
  <c r="E26" i="10"/>
  <c r="C26" i="10"/>
  <c r="B26" i="10"/>
  <c r="D26" i="10" s="1"/>
  <c r="M25" i="10"/>
  <c r="E25" i="10"/>
  <c r="C25" i="10"/>
  <c r="B25" i="10"/>
  <c r="M24" i="10"/>
  <c r="E24" i="10"/>
  <c r="C24" i="10"/>
  <c r="B24" i="10"/>
  <c r="D24" i="10" s="1"/>
  <c r="E19" i="10"/>
  <c r="C19" i="10"/>
  <c r="B19" i="10"/>
  <c r="E18" i="10"/>
  <c r="C18" i="10"/>
  <c r="B18" i="10"/>
  <c r="E17" i="10"/>
  <c r="C17" i="10"/>
  <c r="B17" i="10"/>
  <c r="D17" i="10" s="1"/>
  <c r="E16" i="10"/>
  <c r="C16" i="10"/>
  <c r="B16" i="10"/>
  <c r="E11" i="10"/>
  <c r="C11" i="10"/>
  <c r="B11" i="10"/>
  <c r="E10" i="10"/>
  <c r="C10" i="10"/>
  <c r="B10" i="10"/>
  <c r="E9" i="10"/>
  <c r="C9" i="10"/>
  <c r="B9" i="10"/>
  <c r="D9" i="10" s="1"/>
  <c r="E8" i="10"/>
  <c r="C8" i="10"/>
  <c r="B8" i="10"/>
  <c r="D8" i="10" s="1"/>
  <c r="E7" i="10"/>
  <c r="C7" i="10"/>
  <c r="B7" i="10"/>
  <c r="M35" i="9"/>
  <c r="E35" i="9"/>
  <c r="C35" i="9"/>
  <c r="B35" i="9"/>
  <c r="M34" i="9"/>
  <c r="E34" i="9"/>
  <c r="C34" i="9"/>
  <c r="B34" i="9"/>
  <c r="M33" i="9"/>
  <c r="E33" i="9"/>
  <c r="C33" i="9"/>
  <c r="B33" i="9"/>
  <c r="M32" i="9"/>
  <c r="E32" i="9"/>
  <c r="C32" i="9"/>
  <c r="B32" i="9"/>
  <c r="M27" i="9"/>
  <c r="E27" i="9"/>
  <c r="C27" i="9"/>
  <c r="B27" i="9"/>
  <c r="M26" i="9"/>
  <c r="E26" i="9"/>
  <c r="C26" i="9"/>
  <c r="D26" i="9" s="1"/>
  <c r="B26" i="9"/>
  <c r="M25" i="9"/>
  <c r="E25" i="9"/>
  <c r="C25" i="9"/>
  <c r="B25" i="9"/>
  <c r="M24" i="9"/>
  <c r="E24" i="9"/>
  <c r="D24" i="9"/>
  <c r="C24" i="9"/>
  <c r="B24" i="9"/>
  <c r="E19" i="9"/>
  <c r="C19" i="9"/>
  <c r="B19" i="9"/>
  <c r="E18" i="9"/>
  <c r="C18" i="9"/>
  <c r="B18" i="9"/>
  <c r="E17" i="9"/>
  <c r="C17" i="9"/>
  <c r="B17" i="9"/>
  <c r="E16" i="9"/>
  <c r="C16" i="9"/>
  <c r="B16" i="9"/>
  <c r="D16" i="9" s="1"/>
  <c r="E11" i="9"/>
  <c r="C11" i="9"/>
  <c r="B11" i="9"/>
  <c r="E10" i="9"/>
  <c r="C10" i="9"/>
  <c r="B10" i="9"/>
  <c r="E9" i="9"/>
  <c r="C9" i="9"/>
  <c r="B9" i="9"/>
  <c r="D9" i="9" s="1"/>
  <c r="E8" i="9"/>
  <c r="C8" i="9"/>
  <c r="B8" i="9"/>
  <c r="D8" i="9" s="1"/>
  <c r="E7" i="9"/>
  <c r="C7" i="9"/>
  <c r="B7" i="9"/>
  <c r="M35" i="8"/>
  <c r="E35" i="8"/>
  <c r="C35" i="8"/>
  <c r="B35" i="8"/>
  <c r="M34" i="8"/>
  <c r="E34" i="8"/>
  <c r="C34" i="8"/>
  <c r="B34" i="8"/>
  <c r="D34" i="8" s="1"/>
  <c r="M33" i="8"/>
  <c r="E33" i="8"/>
  <c r="C33" i="8"/>
  <c r="B33" i="8"/>
  <c r="M32" i="8"/>
  <c r="E32" i="8"/>
  <c r="C32" i="8"/>
  <c r="B32" i="8"/>
  <c r="D32" i="8" s="1"/>
  <c r="M27" i="8"/>
  <c r="E27" i="8"/>
  <c r="C27" i="8"/>
  <c r="B27" i="8"/>
  <c r="M26" i="8"/>
  <c r="E26" i="8"/>
  <c r="C26" i="8"/>
  <c r="B26" i="8"/>
  <c r="D26" i="8" s="1"/>
  <c r="M25" i="8"/>
  <c r="E25" i="8"/>
  <c r="C25" i="8"/>
  <c r="B25" i="8"/>
  <c r="M24" i="8"/>
  <c r="E24" i="8"/>
  <c r="C24" i="8"/>
  <c r="B24" i="8"/>
  <c r="D24" i="8" s="1"/>
  <c r="E19" i="8"/>
  <c r="C19" i="8"/>
  <c r="B19" i="8"/>
  <c r="E18" i="8"/>
  <c r="C18" i="8"/>
  <c r="B18" i="8"/>
  <c r="E17" i="8"/>
  <c r="C17" i="8"/>
  <c r="B17" i="8"/>
  <c r="E16" i="8"/>
  <c r="C16" i="8"/>
  <c r="B16" i="8"/>
  <c r="E11" i="8"/>
  <c r="C11" i="8"/>
  <c r="B11" i="8"/>
  <c r="D11" i="8" s="1"/>
  <c r="E10" i="8"/>
  <c r="C10" i="8"/>
  <c r="D10" i="8" s="1"/>
  <c r="B10" i="8"/>
  <c r="E9" i="8"/>
  <c r="C9" i="8"/>
  <c r="B9" i="8"/>
  <c r="E8" i="8"/>
  <c r="C8" i="8"/>
  <c r="B8" i="8"/>
  <c r="D8" i="8" s="1"/>
  <c r="E7" i="8"/>
  <c r="C7" i="8"/>
  <c r="B7" i="8"/>
  <c r="C19" i="1"/>
  <c r="E19" i="1"/>
  <c r="B19" i="1"/>
  <c r="E18" i="1"/>
  <c r="C18" i="1"/>
  <c r="B18" i="1"/>
  <c r="E17" i="1"/>
  <c r="C17" i="1"/>
  <c r="B17" i="1"/>
  <c r="D17" i="1" s="1"/>
  <c r="F17" i="1" s="1"/>
  <c r="E16" i="1"/>
  <c r="C16" i="1"/>
  <c r="B16" i="1"/>
  <c r="C8" i="1"/>
  <c r="C9" i="1"/>
  <c r="C10" i="1"/>
  <c r="C11" i="1"/>
  <c r="C7" i="1"/>
  <c r="M35" i="1"/>
  <c r="C35" i="1" s="1"/>
  <c r="E35" i="1"/>
  <c r="B35" i="1"/>
  <c r="M34" i="1"/>
  <c r="C34" i="1" s="1"/>
  <c r="E34" i="1"/>
  <c r="B34" i="1"/>
  <c r="M33" i="1"/>
  <c r="C33" i="1" s="1"/>
  <c r="E33" i="1"/>
  <c r="B33" i="1"/>
  <c r="M32" i="1"/>
  <c r="C32" i="1" s="1"/>
  <c r="E32" i="1"/>
  <c r="B32" i="1"/>
  <c r="M27" i="1"/>
  <c r="C27" i="1" s="1"/>
  <c r="M26" i="1"/>
  <c r="C26" i="1" s="1"/>
  <c r="M25" i="1"/>
  <c r="C25" i="1" s="1"/>
  <c r="M24" i="1"/>
  <c r="C24" i="1" s="1"/>
  <c r="F9" i="8" l="1"/>
  <c r="I9" i="8" s="1"/>
  <c r="F10" i="8"/>
  <c r="D19" i="8"/>
  <c r="D25" i="8"/>
  <c r="F25" i="8" s="1"/>
  <c r="D27" i="8"/>
  <c r="F27" i="8" s="1"/>
  <c r="D33" i="8"/>
  <c r="D35" i="8"/>
  <c r="D17" i="8"/>
  <c r="F17" i="8" s="1"/>
  <c r="D9" i="8"/>
  <c r="D16" i="8"/>
  <c r="D18" i="8"/>
  <c r="F18" i="8" s="1"/>
  <c r="F17" i="9"/>
  <c r="G17" i="9" s="1"/>
  <c r="H17" i="9" s="1"/>
  <c r="D17" i="9"/>
  <c r="F24" i="9"/>
  <c r="G24" i="9" s="1"/>
  <c r="H24" i="9" s="1"/>
  <c r="J24" i="9" s="1"/>
  <c r="D32" i="9"/>
  <c r="F32" i="9" s="1"/>
  <c r="D10" i="9"/>
  <c r="F10" i="9" s="1"/>
  <c r="F26" i="9"/>
  <c r="G26" i="9" s="1"/>
  <c r="H26" i="9" s="1"/>
  <c r="J26" i="9" s="1"/>
  <c r="D34" i="9"/>
  <c r="F34" i="9" s="1"/>
  <c r="F8" i="9"/>
  <c r="I8" i="9" s="1"/>
  <c r="F16" i="9"/>
  <c r="D10" i="10"/>
  <c r="F10" i="10" s="1"/>
  <c r="D27" i="10"/>
  <c r="F27" i="10" s="1"/>
  <c r="F35" i="10"/>
  <c r="D16" i="10"/>
  <c r="D18" i="10"/>
  <c r="F18" i="10" s="1"/>
  <c r="D33" i="10"/>
  <c r="F33" i="10" s="1"/>
  <c r="G35" i="10"/>
  <c r="H35" i="10" s="1"/>
  <c r="J35" i="10" s="1"/>
  <c r="I35" i="10"/>
  <c r="F11" i="10"/>
  <c r="F8" i="10"/>
  <c r="F16" i="10"/>
  <c r="F24" i="10"/>
  <c r="D25" i="10"/>
  <c r="F25" i="10" s="1"/>
  <c r="F26" i="10"/>
  <c r="F32" i="10"/>
  <c r="F34" i="10"/>
  <c r="D7" i="10"/>
  <c r="F7" i="10" s="1"/>
  <c r="F9" i="10"/>
  <c r="D11" i="10"/>
  <c r="F17" i="10"/>
  <c r="D19" i="10"/>
  <c r="F19" i="10" s="1"/>
  <c r="G8" i="9"/>
  <c r="H8" i="9" s="1"/>
  <c r="I16" i="9"/>
  <c r="G16" i="9"/>
  <c r="H16" i="9" s="1"/>
  <c r="I24" i="9"/>
  <c r="G10" i="9"/>
  <c r="H10" i="9" s="1"/>
  <c r="I10" i="9"/>
  <c r="I26" i="9"/>
  <c r="D18" i="9"/>
  <c r="F18" i="9" s="1"/>
  <c r="D25" i="9"/>
  <c r="F25" i="9" s="1"/>
  <c r="D27" i="9"/>
  <c r="F27" i="9" s="1"/>
  <c r="D33" i="9"/>
  <c r="F33" i="9" s="1"/>
  <c r="D35" i="9"/>
  <c r="F35" i="9" s="1"/>
  <c r="D7" i="9"/>
  <c r="F7" i="9" s="1"/>
  <c r="F9" i="9"/>
  <c r="D11" i="9"/>
  <c r="F11" i="9" s="1"/>
  <c r="D19" i="9"/>
  <c r="F19" i="9" s="1"/>
  <c r="I10" i="8"/>
  <c r="G10" i="8"/>
  <c r="H10" i="8" s="1"/>
  <c r="J10" i="8" s="1"/>
  <c r="F33" i="8"/>
  <c r="F35" i="8"/>
  <c r="F11" i="8"/>
  <c r="F19" i="8"/>
  <c r="F8" i="8"/>
  <c r="F16" i="8"/>
  <c r="F24" i="8"/>
  <c r="F26" i="8"/>
  <c r="F32" i="8"/>
  <c r="F34" i="8"/>
  <c r="D7" i="8"/>
  <c r="F7" i="8" s="1"/>
  <c r="D18" i="1"/>
  <c r="F18" i="1" s="1"/>
  <c r="G18" i="1" s="1"/>
  <c r="D16" i="1"/>
  <c r="F16" i="1" s="1"/>
  <c r="I16" i="1" s="1"/>
  <c r="I17" i="1"/>
  <c r="G17" i="1"/>
  <c r="H17" i="1" s="1"/>
  <c r="J17" i="1" s="1"/>
  <c r="D19" i="1"/>
  <c r="F19" i="1" s="1"/>
  <c r="D32" i="1"/>
  <c r="F32" i="1" s="1"/>
  <c r="D34" i="1"/>
  <c r="F34" i="1" s="1"/>
  <c r="D33" i="1"/>
  <c r="F33" i="1" s="1"/>
  <c r="G33" i="1" s="1"/>
  <c r="D35" i="1"/>
  <c r="F35" i="1" s="1"/>
  <c r="B7" i="1"/>
  <c r="E27" i="1"/>
  <c r="B27" i="1"/>
  <c r="E26" i="1"/>
  <c r="B26" i="1"/>
  <c r="E25" i="1"/>
  <c r="B25" i="1"/>
  <c r="E24" i="1"/>
  <c r="B24" i="1"/>
  <c r="E11" i="1"/>
  <c r="B11" i="1"/>
  <c r="E10" i="1"/>
  <c r="B10" i="1"/>
  <c r="E9" i="1"/>
  <c r="B9" i="1"/>
  <c r="E8" i="1"/>
  <c r="B8" i="1"/>
  <c r="E7" i="1"/>
  <c r="I17" i="8" l="1"/>
  <c r="G17" i="8"/>
  <c r="H17" i="8" s="1"/>
  <c r="I18" i="8"/>
  <c r="H18" i="8"/>
  <c r="J18" i="8" s="1"/>
  <c r="G18" i="8"/>
  <c r="G9" i="8"/>
  <c r="H9" i="8" s="1"/>
  <c r="J17" i="9"/>
  <c r="I32" i="9"/>
  <c r="G32" i="9"/>
  <c r="H32" i="9" s="1"/>
  <c r="G34" i="9"/>
  <c r="H34" i="9" s="1"/>
  <c r="J34" i="9" s="1"/>
  <c r="I34" i="9"/>
  <c r="J8" i="9"/>
  <c r="I17" i="9"/>
  <c r="J10" i="9"/>
  <c r="J16" i="9"/>
  <c r="G33" i="10"/>
  <c r="H33" i="10" s="1"/>
  <c r="J33" i="10" s="1"/>
  <c r="I33" i="10"/>
  <c r="G27" i="10"/>
  <c r="I27" i="10"/>
  <c r="H27" i="10"/>
  <c r="J27" i="10" s="1"/>
  <c r="G18" i="10"/>
  <c r="I18" i="10"/>
  <c r="H18" i="10"/>
  <c r="J18" i="10" s="1"/>
  <c r="G10" i="10"/>
  <c r="H10" i="10" s="1"/>
  <c r="J10" i="10" s="1"/>
  <c r="I10" i="10"/>
  <c r="I7" i="10"/>
  <c r="G7" i="10"/>
  <c r="H7" i="10" s="1"/>
  <c r="J7" i="10" s="1"/>
  <c r="I26" i="10"/>
  <c r="G26" i="10"/>
  <c r="H26" i="10" s="1"/>
  <c r="J26" i="10" s="1"/>
  <c r="G25" i="10"/>
  <c r="H25" i="10" s="1"/>
  <c r="J25" i="10" s="1"/>
  <c r="I25" i="10"/>
  <c r="I11" i="10"/>
  <c r="G11" i="10"/>
  <c r="H11" i="10" s="1"/>
  <c r="J11" i="10" s="1"/>
  <c r="G17" i="10"/>
  <c r="H17" i="10" s="1"/>
  <c r="J17" i="10" s="1"/>
  <c r="I17" i="10"/>
  <c r="I34" i="10"/>
  <c r="G34" i="10"/>
  <c r="H34" i="10" s="1"/>
  <c r="J34" i="10" s="1"/>
  <c r="I24" i="10"/>
  <c r="G24" i="10"/>
  <c r="H24" i="10" s="1"/>
  <c r="G9" i="10"/>
  <c r="H9" i="10" s="1"/>
  <c r="J9" i="10" s="1"/>
  <c r="I9" i="10"/>
  <c r="I8" i="10"/>
  <c r="G8" i="10"/>
  <c r="H8" i="10" s="1"/>
  <c r="J8" i="10" s="1"/>
  <c r="I19" i="10"/>
  <c r="G19" i="10"/>
  <c r="H19" i="10" s="1"/>
  <c r="I32" i="10"/>
  <c r="G32" i="10"/>
  <c r="H32" i="10" s="1"/>
  <c r="J32" i="10" s="1"/>
  <c r="I16" i="10"/>
  <c r="G16" i="10"/>
  <c r="H16" i="10" s="1"/>
  <c r="G7" i="9"/>
  <c r="H7" i="9" s="1"/>
  <c r="I7" i="9"/>
  <c r="G25" i="9"/>
  <c r="I25" i="9"/>
  <c r="H25" i="9"/>
  <c r="J25" i="9" s="1"/>
  <c r="I19" i="9"/>
  <c r="G19" i="9"/>
  <c r="H19" i="9" s="1"/>
  <c r="G35" i="9"/>
  <c r="H35" i="9" s="1"/>
  <c r="I35" i="9"/>
  <c r="G18" i="9"/>
  <c r="H18" i="9" s="1"/>
  <c r="J18" i="9" s="1"/>
  <c r="I18" i="9"/>
  <c r="I11" i="9"/>
  <c r="G11" i="9"/>
  <c r="H11" i="9" s="1"/>
  <c r="J11" i="9" s="1"/>
  <c r="G33" i="9"/>
  <c r="H33" i="9" s="1"/>
  <c r="J33" i="9" s="1"/>
  <c r="I33" i="9"/>
  <c r="G27" i="9"/>
  <c r="H27" i="9" s="1"/>
  <c r="I27" i="9"/>
  <c r="I9" i="9"/>
  <c r="G9" i="9"/>
  <c r="H9" i="9" s="1"/>
  <c r="I7" i="8"/>
  <c r="G7" i="8"/>
  <c r="H7" i="8" s="1"/>
  <c r="I26" i="8"/>
  <c r="G26" i="8"/>
  <c r="H26" i="8" s="1"/>
  <c r="J26" i="8" s="1"/>
  <c r="I19" i="8"/>
  <c r="G19" i="8"/>
  <c r="H19" i="8" s="1"/>
  <c r="I27" i="8"/>
  <c r="H27" i="8"/>
  <c r="J27" i="8" s="1"/>
  <c r="G27" i="8"/>
  <c r="I24" i="8"/>
  <c r="G24" i="8"/>
  <c r="H24" i="8" s="1"/>
  <c r="I11" i="8"/>
  <c r="G11" i="8"/>
  <c r="H11" i="8" s="1"/>
  <c r="J11" i="8" s="1"/>
  <c r="G25" i="8"/>
  <c r="H25" i="8" s="1"/>
  <c r="J25" i="8" s="1"/>
  <c r="I25" i="8"/>
  <c r="J9" i="8"/>
  <c r="G34" i="8"/>
  <c r="H34" i="8" s="1"/>
  <c r="J34" i="8" s="1"/>
  <c r="I34" i="8"/>
  <c r="I16" i="8"/>
  <c r="G16" i="8"/>
  <c r="H16" i="8" s="1"/>
  <c r="J16" i="8" s="1"/>
  <c r="G35" i="8"/>
  <c r="H35" i="8" s="1"/>
  <c r="J35" i="8" s="1"/>
  <c r="I35" i="8"/>
  <c r="I32" i="8"/>
  <c r="G32" i="8"/>
  <c r="H32" i="8" s="1"/>
  <c r="J32" i="8" s="1"/>
  <c r="G8" i="8"/>
  <c r="H8" i="8" s="1"/>
  <c r="J8" i="8" s="1"/>
  <c r="I8" i="8"/>
  <c r="I33" i="8"/>
  <c r="G33" i="8"/>
  <c r="H33" i="8" s="1"/>
  <c r="J33" i="8" s="1"/>
  <c r="H18" i="1"/>
  <c r="I18" i="1"/>
  <c r="G16" i="1"/>
  <c r="H16" i="1" s="1"/>
  <c r="J16" i="1" s="1"/>
  <c r="I19" i="1"/>
  <c r="G19" i="1"/>
  <c r="H19" i="1" s="1"/>
  <c r="J19" i="1" s="1"/>
  <c r="H33" i="1"/>
  <c r="G35" i="1"/>
  <c r="H35" i="1" s="1"/>
  <c r="I35" i="1"/>
  <c r="I33" i="1"/>
  <c r="I32" i="1"/>
  <c r="G32" i="1"/>
  <c r="H32" i="1" s="1"/>
  <c r="I34" i="1"/>
  <c r="G34" i="1"/>
  <c r="H34" i="1" s="1"/>
  <c r="D7" i="1"/>
  <c r="F7" i="1" s="1"/>
  <c r="G7" i="1" s="1"/>
  <c r="D10" i="1"/>
  <c r="F10" i="1" s="1"/>
  <c r="G10" i="1" s="1"/>
  <c r="D27" i="1"/>
  <c r="F27" i="1" s="1"/>
  <c r="D26" i="1"/>
  <c r="F26" i="1" s="1"/>
  <c r="G26" i="1" s="1"/>
  <c r="D11" i="1"/>
  <c r="F11" i="1" s="1"/>
  <c r="G11" i="1" s="1"/>
  <c r="D25" i="1"/>
  <c r="F25" i="1" s="1"/>
  <c r="G25" i="1" s="1"/>
  <c r="D9" i="1"/>
  <c r="F9" i="1" s="1"/>
  <c r="G9" i="1" s="1"/>
  <c r="D24" i="1"/>
  <c r="F24" i="1" s="1"/>
  <c r="G24" i="1" s="1"/>
  <c r="D8" i="1"/>
  <c r="F8" i="1" s="1"/>
  <c r="G8" i="1" s="1"/>
  <c r="J24" i="8" l="1"/>
  <c r="J19" i="8"/>
  <c r="J7" i="8"/>
  <c r="J17" i="8"/>
  <c r="J27" i="9"/>
  <c r="J7" i="9"/>
  <c r="J35" i="9"/>
  <c r="J19" i="9"/>
  <c r="J32" i="9"/>
  <c r="J16" i="10"/>
  <c r="J19" i="10"/>
  <c r="J24" i="10"/>
  <c r="J9" i="9"/>
  <c r="J18" i="1"/>
  <c r="J34" i="1"/>
  <c r="J33" i="1"/>
  <c r="J32" i="1"/>
  <c r="J35" i="1"/>
  <c r="G27" i="1"/>
  <c r="H27" i="1" s="1"/>
  <c r="I10" i="1"/>
  <c r="H10" i="1"/>
  <c r="I25" i="1"/>
  <c r="H25" i="1"/>
  <c r="H24" i="1"/>
  <c r="I24" i="1"/>
  <c r="I27" i="1"/>
  <c r="H26" i="1"/>
  <c r="I26" i="1"/>
  <c r="H11" i="1"/>
  <c r="I11" i="1"/>
  <c r="I8" i="1"/>
  <c r="H8" i="1"/>
  <c r="H9" i="1"/>
  <c r="I9" i="1"/>
  <c r="H7" i="1"/>
  <c r="I7" i="1"/>
  <c r="J10" i="1" l="1"/>
  <c r="J27" i="1"/>
  <c r="J24" i="1"/>
  <c r="J26" i="1"/>
  <c r="J9" i="1"/>
  <c r="J8" i="1"/>
  <c r="J7" i="1"/>
  <c r="J11" i="1"/>
  <c r="J25" i="1"/>
</calcChain>
</file>

<file path=xl/sharedStrings.xml><?xml version="1.0" encoding="utf-8"?>
<sst xmlns="http://schemas.openxmlformats.org/spreadsheetml/2006/main" count="308" uniqueCount="31">
  <si>
    <t>TABELLE STIPENDI MENSILI  PERSONALE A TEMPO DETERMINATO</t>
  </si>
  <si>
    <t>Inq</t>
  </si>
  <si>
    <t>stip. base con IIS conglobata</t>
  </si>
  <si>
    <t>IVC</t>
  </si>
  <si>
    <t>13 ma</t>
  </si>
  <si>
    <t>indenn. ateneo</t>
  </si>
  <si>
    <t>totale</t>
  </si>
  <si>
    <t>tfr</t>
  </si>
  <si>
    <t>tot.lordo senza oneri</t>
  </si>
  <si>
    <t>oneri *</t>
  </si>
  <si>
    <t>costo mensile</t>
  </si>
  <si>
    <t>Valore annuo tabellare</t>
  </si>
  <si>
    <t>Indennità di Ateneo</t>
  </si>
  <si>
    <t>B 1</t>
  </si>
  <si>
    <t>B 3</t>
  </si>
  <si>
    <t>C 1</t>
  </si>
  <si>
    <t>D 1</t>
  </si>
  <si>
    <t>EP1</t>
  </si>
  <si>
    <t>Area</t>
  </si>
  <si>
    <t>Operatori</t>
  </si>
  <si>
    <t>Collaboratori</t>
  </si>
  <si>
    <t>Funzionari</t>
  </si>
  <si>
    <t>Elevate Professionalità</t>
  </si>
  <si>
    <t>*</t>
  </si>
  <si>
    <t>oneri= inps 25,07% + enpdep 0,093% + irap 8,50%</t>
  </si>
  <si>
    <t xml:space="preserve">   COSTI PER PERSONALE su fondi BILANCIO INPS (inferiori all'anno)</t>
  </si>
  <si>
    <t>CCNL 2022/2024 siglato il 23/12/2025 valido dal 01/04/2025 al 30/06/2025</t>
  </si>
  <si>
    <t>IVC 2025</t>
  </si>
  <si>
    <t>CCNL 2022/2024 siglato il 23/12/2025 valido dal 01/07/2025</t>
  </si>
  <si>
    <t>CCNL 2022/2024 siglato il 23/12/2025 valido dal 01/01/2024 al 30/04/2024</t>
  </si>
  <si>
    <t>CCNL 2022/2024 siglato il 23/12/2025 valido dal 01/05/2024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</si>
</sst>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b/>
      <sz val="12"/>
      <color indexed="10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0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41" fontId="4" fillId="0" borderId="0" xfId="3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3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10" fillId="0" borderId="0" xfId="3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41" fontId="11" fillId="0" borderId="0" xfId="3" applyFont="1" applyAlignment="1">
      <alignment vertical="center"/>
    </xf>
    <xf numFmtId="0" fontId="4" fillId="0" borderId="0" xfId="1" applyFont="1" applyAlignment="1">
      <alignment horizontal="right" vertical="center"/>
    </xf>
    <xf numFmtId="10" fontId="5" fillId="0" borderId="1" xfId="1" applyNumberFormat="1" applyFont="1" applyBorder="1" applyAlignment="1">
      <alignment horizontal="right"/>
    </xf>
    <xf numFmtId="164" fontId="4" fillId="0" borderId="1" xfId="0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</cellXfs>
  <cellStyles count="4">
    <cellStyle name="Migliaia [0] 2" xfId="3" xr:uid="{096BC597-4F7D-4A1F-A1AF-E55502D49192}"/>
    <cellStyle name="Normale" xfId="0" builtinId="0"/>
    <cellStyle name="Normale 2" xfId="1" xr:uid="{A228F18D-B6B3-4DCE-82ED-7BAA6D128178}"/>
    <cellStyle name="Normale 3" xfId="2" xr:uid="{D0C9E64B-B8F8-4FB4-A1EE-E15648976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C69B-9575-41B9-A534-0CA4CB982CBE}">
  <sheetPr>
    <pageSetUpPr fitToPage="1"/>
  </sheetPr>
  <dimension ref="A1:P38"/>
  <sheetViews>
    <sheetView tabSelected="1" view="pageBreakPreview" zoomScaleSheetLayoutView="100" workbookViewId="0">
      <selection activeCell="B13" sqref="B13"/>
    </sheetView>
  </sheetViews>
  <sheetFormatPr defaultColWidth="12.28515625" defaultRowHeight="12.75" x14ac:dyDescent="0.25"/>
  <cols>
    <col min="1" max="1" width="22.7109375" style="2" bestFit="1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7" width="14.7109375" style="2" customWidth="1"/>
    <col min="8" max="9" width="12.28515625" style="2" customWidth="1"/>
    <col min="10" max="10" width="14.42578125" style="2" customWidth="1"/>
    <col min="11" max="11" width="13.28515625" style="2" customWidth="1"/>
    <col min="12" max="12" width="13.85546875" style="2" customWidth="1"/>
    <col min="13" max="13" width="9.42578125" style="2" customWidth="1"/>
    <col min="14" max="14" width="11.28515625" style="2" customWidth="1"/>
    <col min="15" max="15" width="16.42578125" style="2" bestFit="1" customWidth="1"/>
    <col min="16" max="16384" width="12.28515625" style="2"/>
  </cols>
  <sheetData>
    <row r="1" spans="1:16" ht="14.25" x14ac:dyDescent="0.25">
      <c r="A1" s="32" t="s">
        <v>25</v>
      </c>
      <c r="B1" s="32"/>
      <c r="C1" s="32"/>
      <c r="D1" s="32"/>
      <c r="E1" s="32"/>
      <c r="F1" s="32"/>
      <c r="G1" s="32"/>
      <c r="J1" s="3"/>
      <c r="K1" s="3"/>
      <c r="L1" s="4"/>
    </row>
    <row r="2" spans="1:16" ht="15" x14ac:dyDescent="0.2">
      <c r="A2" s="5"/>
      <c r="B2" s="1" t="s">
        <v>0</v>
      </c>
      <c r="C2" s="1"/>
      <c r="D2" s="1"/>
      <c r="E2" s="1"/>
      <c r="F2" s="1"/>
      <c r="G2" s="1"/>
      <c r="H2" s="4"/>
      <c r="I2" s="4"/>
      <c r="J2" s="28">
        <v>1</v>
      </c>
      <c r="K2" s="6"/>
      <c r="L2" s="4"/>
      <c r="M2" s="4"/>
      <c r="N2" s="4"/>
    </row>
    <row r="3" spans="1:16" ht="15" x14ac:dyDescent="0.25">
      <c r="B3" s="23"/>
      <c r="C3" s="23"/>
      <c r="D3" s="23"/>
      <c r="E3" s="23"/>
      <c r="F3" s="23"/>
      <c r="G3" s="23"/>
      <c r="H3" s="23"/>
      <c r="I3" s="24"/>
      <c r="J3" s="20"/>
      <c r="K3" s="20"/>
      <c r="L3" s="24"/>
      <c r="M3" s="24"/>
      <c r="N3" s="24"/>
      <c r="O3" s="21"/>
      <c r="P3" s="22"/>
    </row>
    <row r="4" spans="1:16" ht="29.25" customHeight="1" x14ac:dyDescent="0.25">
      <c r="B4" s="4"/>
      <c r="C4" s="4"/>
      <c r="D4" s="4"/>
      <c r="F4" s="7"/>
      <c r="G4" s="4"/>
      <c r="H4" s="4"/>
      <c r="J4" s="8" t="s">
        <v>29</v>
      </c>
      <c r="K4" s="20"/>
      <c r="L4" s="3"/>
      <c r="M4" s="4"/>
      <c r="N4" s="4"/>
      <c r="O4" s="4"/>
    </row>
    <row r="5" spans="1:16" ht="38.25" x14ac:dyDescent="0.25">
      <c r="A5" s="9" t="s">
        <v>1</v>
      </c>
      <c r="B5" s="10" t="s">
        <v>2</v>
      </c>
      <c r="C5" s="10" t="s">
        <v>3</v>
      </c>
      <c r="D5" s="9" t="s">
        <v>4</v>
      </c>
      <c r="E5" s="10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0"/>
      <c r="L5" s="11" t="s">
        <v>11</v>
      </c>
      <c r="M5" s="12" t="s">
        <v>3</v>
      </c>
      <c r="N5" s="11" t="s">
        <v>12</v>
      </c>
      <c r="O5" s="13"/>
    </row>
    <row r="6" spans="1:16" ht="9.7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20"/>
      <c r="P6" s="15"/>
    </row>
    <row r="7" spans="1:16" ht="15" x14ac:dyDescent="0.25">
      <c r="A7" s="12" t="s">
        <v>13</v>
      </c>
      <c r="B7" s="17">
        <f>ROUND(L7/12*$J$2,2)</f>
        <v>1617.84</v>
      </c>
      <c r="C7" s="17">
        <f>ROUND((M7)/12*$J$2,2)</f>
        <v>0</v>
      </c>
      <c r="D7" s="17">
        <f>ROUND((B7+C7)/12,2)</f>
        <v>134.82</v>
      </c>
      <c r="E7" s="17">
        <f>ROUND(N7/12*$J$2,2)</f>
        <v>137.19999999999999</v>
      </c>
      <c r="F7" s="17">
        <f>SUM(B7:E7)</f>
        <v>1889.86</v>
      </c>
      <c r="G7" s="17">
        <f>(F7+140)/13.5-(F7+140)*0.5%</f>
        <v>140.21069999999997</v>
      </c>
      <c r="H7" s="17">
        <f>ROUND(F7+G7,2)</f>
        <v>2030.07</v>
      </c>
      <c r="I7" s="18">
        <f>ROUND(F7*33.663%,2)</f>
        <v>636.17999999999995</v>
      </c>
      <c r="J7" s="19">
        <f>H7+I7</f>
        <v>2666.25</v>
      </c>
      <c r="K7" s="20"/>
      <c r="L7" s="29">
        <v>19414.099999999999</v>
      </c>
      <c r="M7" s="29"/>
      <c r="N7" s="18">
        <v>1646.36</v>
      </c>
      <c r="O7" s="21"/>
      <c r="P7" s="22"/>
    </row>
    <row r="8" spans="1:16" ht="15" x14ac:dyDescent="0.25">
      <c r="A8" s="12" t="s">
        <v>14</v>
      </c>
      <c r="B8" s="17">
        <f>ROUND(L8/12*$J$2,2)</f>
        <v>1775.57</v>
      </c>
      <c r="C8" s="17">
        <f t="shared" ref="C8:C11" si="0">ROUND((M8)/12*$J$2,2)</f>
        <v>0</v>
      </c>
      <c r="D8" s="17">
        <f>ROUND((B8+C8)/12,2)</f>
        <v>147.96</v>
      </c>
      <c r="E8" s="17">
        <f>ROUND(N8/12*$J$2,2)</f>
        <v>137.19999999999999</v>
      </c>
      <c r="F8" s="17">
        <f>SUM(B8:E8)</f>
        <v>2060.73</v>
      </c>
      <c r="G8" s="17">
        <f>(F8+140)/13.5-(F8+140)*0.5%</f>
        <v>152.01338703703703</v>
      </c>
      <c r="H8" s="17">
        <f>ROUND(F8+G8,2)</f>
        <v>2212.7399999999998</v>
      </c>
      <c r="I8" s="18">
        <f>ROUND(F8*33.663%,2)</f>
        <v>693.7</v>
      </c>
      <c r="J8" s="19">
        <f>H8+I8</f>
        <v>2906.4399999999996</v>
      </c>
      <c r="K8" s="20"/>
      <c r="L8" s="29">
        <v>21306.79</v>
      </c>
      <c r="M8" s="29"/>
      <c r="N8" s="18">
        <v>1646.36</v>
      </c>
      <c r="O8" s="21"/>
      <c r="P8" s="22"/>
    </row>
    <row r="9" spans="1:16" ht="15" x14ac:dyDescent="0.25">
      <c r="A9" s="12" t="s">
        <v>15</v>
      </c>
      <c r="B9" s="17">
        <f>ROUND(L9/12*$J$2,2)</f>
        <v>1831</v>
      </c>
      <c r="C9" s="17">
        <f t="shared" si="0"/>
        <v>0</v>
      </c>
      <c r="D9" s="17">
        <f>ROUND((B9+C9)/12,2)</f>
        <v>152.58000000000001</v>
      </c>
      <c r="E9" s="17">
        <f>ROUND(N9/12*$J$2,2)</f>
        <v>182.26</v>
      </c>
      <c r="F9" s="17">
        <f>SUM(B9:E9)</f>
        <v>2165.84</v>
      </c>
      <c r="G9" s="17">
        <f>(F9+140)/13.5-(F9+140)*0.5%</f>
        <v>159.27376296296296</v>
      </c>
      <c r="H9" s="17">
        <f>ROUND(F9+G9,2)</f>
        <v>2325.11</v>
      </c>
      <c r="I9" s="18">
        <f>ROUND(F9*33.663%,2)</f>
        <v>729.09</v>
      </c>
      <c r="J9" s="19">
        <f>H9+I9</f>
        <v>3054.2000000000003</v>
      </c>
      <c r="K9" s="20"/>
      <c r="L9" s="29">
        <v>21972.04</v>
      </c>
      <c r="M9" s="29"/>
      <c r="N9" s="18">
        <v>2187.17</v>
      </c>
      <c r="O9" s="21"/>
      <c r="P9" s="22"/>
    </row>
    <row r="10" spans="1:16" ht="15" x14ac:dyDescent="0.25">
      <c r="A10" s="12" t="s">
        <v>16</v>
      </c>
      <c r="B10" s="17">
        <f>ROUND(L10/12*$J$2,2)</f>
        <v>2125.48</v>
      </c>
      <c r="C10" s="17">
        <f t="shared" si="0"/>
        <v>0</v>
      </c>
      <c r="D10" s="17">
        <f>ROUND((B10+C10)/12,2)</f>
        <v>177.12</v>
      </c>
      <c r="E10" s="17">
        <f>ROUND(N10/12*$J$2,2)</f>
        <v>252.21</v>
      </c>
      <c r="F10" s="17">
        <f>SUM(B10:E10)</f>
        <v>2554.81</v>
      </c>
      <c r="G10" s="17">
        <f>(F10+140)/13.5-(F10+140)*0.5%</f>
        <v>186.14150555555554</v>
      </c>
      <c r="H10" s="17">
        <f>ROUND(F10+G10,2)</f>
        <v>2740.95</v>
      </c>
      <c r="I10" s="18">
        <f>ROUND(F10*33.663%,2)</f>
        <v>860.03</v>
      </c>
      <c r="J10" s="19">
        <f>H10+I10</f>
        <v>3600.9799999999996</v>
      </c>
      <c r="K10" s="20"/>
      <c r="L10" s="29">
        <v>25505.79</v>
      </c>
      <c r="M10" s="29"/>
      <c r="N10" s="18">
        <v>3026.46</v>
      </c>
      <c r="O10" s="21"/>
      <c r="P10" s="22"/>
    </row>
    <row r="11" spans="1:16" ht="15" x14ac:dyDescent="0.25">
      <c r="A11" s="12" t="s">
        <v>17</v>
      </c>
      <c r="B11" s="17">
        <f>ROUND(L11/12*$J$2,2)</f>
        <v>2391.14</v>
      </c>
      <c r="C11" s="17">
        <f t="shared" si="0"/>
        <v>0</v>
      </c>
      <c r="D11" s="17">
        <f>ROUND((B11+C11)/12,2)</f>
        <v>199.26</v>
      </c>
      <c r="E11" s="17">
        <f>ROUND(N11/12*$J$2,2)</f>
        <v>298.10000000000002</v>
      </c>
      <c r="F11" s="17">
        <f>SUM(B11:E11)</f>
        <v>2888.4999999999995</v>
      </c>
      <c r="G11" s="17">
        <f>(F11+284.08)/13.5-(F11+284.08)*0.5%</f>
        <v>219.14302592592588</v>
      </c>
      <c r="H11" s="17">
        <f>ROUND(F11+G11,2)</f>
        <v>3107.64</v>
      </c>
      <c r="I11" s="18">
        <f>ROUND(F11*33.663%,2)</f>
        <v>972.36</v>
      </c>
      <c r="J11" s="19">
        <f>H11+I11</f>
        <v>4080</v>
      </c>
      <c r="K11" s="20"/>
      <c r="L11" s="29">
        <v>28693.65</v>
      </c>
      <c r="M11" s="29"/>
      <c r="N11" s="18">
        <v>3577.2</v>
      </c>
      <c r="O11" s="21"/>
      <c r="P11" s="22"/>
    </row>
    <row r="12" spans="1:16" ht="15" x14ac:dyDescent="0.25">
      <c r="A12" s="30"/>
      <c r="B12" s="23"/>
      <c r="C12" s="23"/>
      <c r="D12" s="23"/>
      <c r="E12" s="23"/>
      <c r="F12" s="23"/>
      <c r="G12" s="23"/>
      <c r="H12" s="23"/>
      <c r="I12" s="24"/>
      <c r="J12" s="20"/>
      <c r="K12" s="20"/>
      <c r="L12" s="31"/>
      <c r="M12" s="31"/>
      <c r="N12" s="24"/>
      <c r="O12" s="21"/>
      <c r="P12" s="22"/>
    </row>
    <row r="13" spans="1:16" ht="29.25" customHeight="1" x14ac:dyDescent="0.25">
      <c r="B13" s="4"/>
      <c r="C13" s="4"/>
      <c r="D13" s="4"/>
      <c r="F13" s="7"/>
      <c r="G13" s="4"/>
      <c r="H13" s="4"/>
      <c r="J13" s="8" t="s">
        <v>30</v>
      </c>
      <c r="K13" s="20"/>
      <c r="L13" s="3"/>
      <c r="M13" s="4"/>
      <c r="N13" s="4"/>
      <c r="O13" s="4"/>
    </row>
    <row r="14" spans="1:16" ht="38.25" x14ac:dyDescent="0.25">
      <c r="A14" s="9" t="s">
        <v>18</v>
      </c>
      <c r="B14" s="10" t="s">
        <v>2</v>
      </c>
      <c r="C14" s="10" t="s">
        <v>27</v>
      </c>
      <c r="D14" s="9" t="s">
        <v>4</v>
      </c>
      <c r="E14" s="10" t="s">
        <v>5</v>
      </c>
      <c r="F14" s="9" t="s">
        <v>6</v>
      </c>
      <c r="G14" s="10" t="s">
        <v>7</v>
      </c>
      <c r="H14" s="10" t="s">
        <v>8</v>
      </c>
      <c r="I14" s="10" t="s">
        <v>9</v>
      </c>
      <c r="J14" s="10" t="s">
        <v>10</v>
      </c>
      <c r="K14" s="20"/>
      <c r="L14" s="11" t="s">
        <v>11</v>
      </c>
      <c r="M14" s="12" t="s">
        <v>3</v>
      </c>
      <c r="N14" s="11" t="s">
        <v>12</v>
      </c>
      <c r="O14" s="13"/>
    </row>
    <row r="15" spans="1:16" ht="9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20"/>
      <c r="P15" s="15"/>
    </row>
    <row r="16" spans="1:16" ht="15" x14ac:dyDescent="0.25">
      <c r="A16" s="16" t="s">
        <v>19</v>
      </c>
      <c r="B16" s="17">
        <f>ROUND(L16/12*$J$2,2)</f>
        <v>1775.57</v>
      </c>
      <c r="C16" s="17">
        <f>ROUND((M16)/12*$J$2,2)</f>
        <v>0</v>
      </c>
      <c r="D16" s="17">
        <f>ROUND((B16+C16)/12,2)</f>
        <v>147.96</v>
      </c>
      <c r="E16" s="17">
        <f>ROUND(N16/12*$J$2,2)</f>
        <v>137.19999999999999</v>
      </c>
      <c r="F16" s="17">
        <f>SUM(B16:E16)</f>
        <v>2060.73</v>
      </c>
      <c r="G16" s="17">
        <f>(F16+140)/13.5-(F16+140)*0.5%</f>
        <v>152.01338703703703</v>
      </c>
      <c r="H16" s="17">
        <f>ROUND(F16+G16,2)</f>
        <v>2212.7399999999998</v>
      </c>
      <c r="I16" s="18">
        <f>ROUND(F16*33.663%,2)</f>
        <v>693.7</v>
      </c>
      <c r="J16" s="19">
        <f>H16+I16</f>
        <v>2906.4399999999996</v>
      </c>
      <c r="K16" s="20"/>
      <c r="L16" s="29">
        <v>21306.79</v>
      </c>
      <c r="M16" s="18"/>
      <c r="N16" s="18">
        <v>1646.36</v>
      </c>
      <c r="O16" s="21"/>
      <c r="P16" s="22"/>
    </row>
    <row r="17" spans="1:16" ht="15" x14ac:dyDescent="0.25">
      <c r="A17" s="16" t="s">
        <v>20</v>
      </c>
      <c r="B17" s="17">
        <f>ROUND(L17/12*$J$2,2)</f>
        <v>1863.17</v>
      </c>
      <c r="C17" s="17">
        <f t="shared" ref="C17:C19" si="1">ROUND((M17)/12*$J$2,2)</f>
        <v>0</v>
      </c>
      <c r="D17" s="17">
        <f>ROUND((B17+C17)/12,2)</f>
        <v>155.26</v>
      </c>
      <c r="E17" s="17">
        <f>ROUND(N17/12*$J$2,2)</f>
        <v>182.26</v>
      </c>
      <c r="F17" s="17">
        <f>SUM(B17:E17)</f>
        <v>2200.69</v>
      </c>
      <c r="G17" s="17">
        <f>(F17+140)/13.5-(F17+140)*0.5%</f>
        <v>161.68099444444445</v>
      </c>
      <c r="H17" s="17">
        <f>ROUND(F17+G17,2)</f>
        <v>2362.37</v>
      </c>
      <c r="I17" s="18">
        <f>ROUND(F17*33.663%,2)</f>
        <v>740.82</v>
      </c>
      <c r="J17" s="19">
        <f>H17+I17</f>
        <v>3103.19</v>
      </c>
      <c r="K17" s="20"/>
      <c r="L17" s="29">
        <v>22358.04</v>
      </c>
      <c r="M17" s="18"/>
      <c r="N17" s="18">
        <v>2187.17</v>
      </c>
      <c r="O17" s="21"/>
      <c r="P17" s="22"/>
    </row>
    <row r="18" spans="1:16" ht="15" x14ac:dyDescent="0.25">
      <c r="A18" s="16" t="s">
        <v>21</v>
      </c>
      <c r="B18" s="17">
        <f>ROUND(L18/12*$J$2,2)</f>
        <v>2125.48</v>
      </c>
      <c r="C18" s="17">
        <f t="shared" si="1"/>
        <v>0</v>
      </c>
      <c r="D18" s="17">
        <f>ROUND((B18+C18)/12,2)</f>
        <v>177.12</v>
      </c>
      <c r="E18" s="17">
        <f>ROUND(N18/12*$J$2,2)</f>
        <v>252.21</v>
      </c>
      <c r="F18" s="17">
        <f>SUM(B18:E18)</f>
        <v>2554.81</v>
      </c>
      <c r="G18" s="17">
        <f>(F18+140)/13.5-(F18+140)*0.5%</f>
        <v>186.14150555555554</v>
      </c>
      <c r="H18" s="17">
        <f>ROUND(F18+G18,2)</f>
        <v>2740.95</v>
      </c>
      <c r="I18" s="18">
        <f>ROUND(F18*33.663%,2)</f>
        <v>860.03</v>
      </c>
      <c r="J18" s="19">
        <f>H18+I18</f>
        <v>3600.9799999999996</v>
      </c>
      <c r="K18" s="20"/>
      <c r="L18" s="29">
        <v>25505.79</v>
      </c>
      <c r="M18" s="18"/>
      <c r="N18" s="18">
        <v>3026.46</v>
      </c>
      <c r="O18" s="21"/>
      <c r="P18" s="22"/>
    </row>
    <row r="19" spans="1:16" ht="15" x14ac:dyDescent="0.25">
      <c r="A19" s="16" t="s">
        <v>22</v>
      </c>
      <c r="B19" s="17">
        <f>ROUND(L19/12*$J$2,2)</f>
        <v>2391.14</v>
      </c>
      <c r="C19" s="17">
        <f t="shared" si="1"/>
        <v>0</v>
      </c>
      <c r="D19" s="17">
        <f>ROUND((B19+C19)/12,2)</f>
        <v>199.26</v>
      </c>
      <c r="E19" s="17">
        <f>ROUND(N19/12*$J$2,2)</f>
        <v>298.10000000000002</v>
      </c>
      <c r="F19" s="17">
        <f>SUM(B19:E19)</f>
        <v>2888.4999999999995</v>
      </c>
      <c r="G19" s="17">
        <f>(F19+284.08)/13.5-(F19+284.08)*0.5%</f>
        <v>219.14302592592588</v>
      </c>
      <c r="H19" s="17">
        <f>ROUND(F19+G19,2)</f>
        <v>3107.64</v>
      </c>
      <c r="I19" s="18">
        <f>ROUND(F19*33.663%,2)</f>
        <v>972.36</v>
      </c>
      <c r="J19" s="19">
        <f>H19+I19</f>
        <v>4080</v>
      </c>
      <c r="K19" s="20"/>
      <c r="L19" s="29">
        <v>28693.65</v>
      </c>
      <c r="M19" s="18"/>
      <c r="N19" s="18">
        <v>3577.2</v>
      </c>
      <c r="O19" s="21"/>
      <c r="P19" s="22"/>
    </row>
    <row r="20" spans="1:16" ht="15" x14ac:dyDescent="0.25">
      <c r="A20" s="30"/>
      <c r="B20" s="23"/>
      <c r="C20" s="23"/>
      <c r="D20" s="23"/>
      <c r="E20" s="23"/>
      <c r="F20" s="23"/>
      <c r="G20" s="23"/>
      <c r="H20" s="23"/>
      <c r="I20" s="24"/>
      <c r="J20" s="20"/>
      <c r="K20" s="20"/>
      <c r="L20" s="31"/>
      <c r="M20" s="31"/>
      <c r="N20" s="24"/>
      <c r="O20" s="21"/>
      <c r="P20" s="22"/>
    </row>
    <row r="21" spans="1:16" ht="29.25" customHeight="1" x14ac:dyDescent="0.25">
      <c r="B21" s="4"/>
      <c r="C21" s="4"/>
      <c r="D21" s="4"/>
      <c r="F21" s="7"/>
      <c r="G21" s="4"/>
      <c r="H21" s="4"/>
      <c r="J21" s="8" t="s">
        <v>26</v>
      </c>
      <c r="K21" s="20"/>
      <c r="L21" s="3"/>
      <c r="M21" s="4"/>
      <c r="N21" s="4"/>
      <c r="O21" s="4"/>
    </row>
    <row r="22" spans="1:16" ht="38.25" x14ac:dyDescent="0.25">
      <c r="A22" s="9" t="s">
        <v>18</v>
      </c>
      <c r="B22" s="10" t="s">
        <v>2</v>
      </c>
      <c r="C22" s="10" t="s">
        <v>27</v>
      </c>
      <c r="D22" s="9" t="s">
        <v>4</v>
      </c>
      <c r="E22" s="10" t="s">
        <v>5</v>
      </c>
      <c r="F22" s="9" t="s">
        <v>6</v>
      </c>
      <c r="G22" s="10" t="s">
        <v>7</v>
      </c>
      <c r="H22" s="10" t="s">
        <v>8</v>
      </c>
      <c r="I22" s="10" t="s">
        <v>9</v>
      </c>
      <c r="J22" s="10" t="s">
        <v>10</v>
      </c>
      <c r="K22" s="20"/>
      <c r="L22" s="11" t="s">
        <v>11</v>
      </c>
      <c r="M22" s="12" t="s">
        <v>3</v>
      </c>
      <c r="N22" s="11" t="s">
        <v>12</v>
      </c>
      <c r="O22" s="13"/>
    </row>
    <row r="23" spans="1:16" ht="9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20"/>
      <c r="P23" s="15"/>
    </row>
    <row r="24" spans="1:16" ht="15" x14ac:dyDescent="0.25">
      <c r="A24" s="16" t="s">
        <v>19</v>
      </c>
      <c r="B24" s="17">
        <f>ROUND(L24/12*$J$2,2)</f>
        <v>1775.57</v>
      </c>
      <c r="C24" s="17">
        <f>ROUND((M24)/12*$J$2,2)</f>
        <v>10.65</v>
      </c>
      <c r="D24" s="17">
        <f>ROUND((B24+C24)/12,2)</f>
        <v>148.85</v>
      </c>
      <c r="E24" s="17">
        <f>ROUND(N24/12*$J$2,2)</f>
        <v>137.19999999999999</v>
      </c>
      <c r="F24" s="17">
        <f>SUM(B24:E24)</f>
        <v>2072.27</v>
      </c>
      <c r="G24" s="17">
        <f>(F24+140)/13.5-(F24+140)*0.5%</f>
        <v>152.81050185185185</v>
      </c>
      <c r="H24" s="17">
        <f>ROUND(F24+G24,2)</f>
        <v>2225.08</v>
      </c>
      <c r="I24" s="18">
        <f>ROUND(F24*33.663%,2)</f>
        <v>697.59</v>
      </c>
      <c r="J24" s="19">
        <f>H24+I24</f>
        <v>2922.67</v>
      </c>
      <c r="K24" s="20"/>
      <c r="L24" s="29">
        <v>21306.79</v>
      </c>
      <c r="M24" s="18">
        <f>10.65*12</f>
        <v>127.80000000000001</v>
      </c>
      <c r="N24" s="18">
        <v>1646.36</v>
      </c>
      <c r="O24" s="21"/>
      <c r="P24" s="22"/>
    </row>
    <row r="25" spans="1:16" ht="15" x14ac:dyDescent="0.25">
      <c r="A25" s="16" t="s">
        <v>20</v>
      </c>
      <c r="B25" s="17">
        <f>ROUND(L25/12*$J$2,2)</f>
        <v>1863.17</v>
      </c>
      <c r="C25" s="17">
        <f t="shared" ref="C25:C27" si="2">ROUND((M25)/12*$J$2,2)</f>
        <v>11.18</v>
      </c>
      <c r="D25" s="17">
        <f>ROUND((B25+C25)/12,2)</f>
        <v>156.19999999999999</v>
      </c>
      <c r="E25" s="17">
        <f>ROUND(N25/12*$J$2,2)</f>
        <v>182.26</v>
      </c>
      <c r="F25" s="17">
        <f>SUM(B25:E25)</f>
        <v>2212.8100000000004</v>
      </c>
      <c r="G25" s="17">
        <f>(F25+140)/13.5-(F25+140)*0.5%</f>
        <v>162.51817222222226</v>
      </c>
      <c r="H25" s="17">
        <f>ROUND(F25+G25,2)</f>
        <v>2375.33</v>
      </c>
      <c r="I25" s="18">
        <f>ROUND(F25*33.663%,2)</f>
        <v>744.9</v>
      </c>
      <c r="J25" s="19">
        <f>H25+I25</f>
        <v>3120.23</v>
      </c>
      <c r="K25" s="20"/>
      <c r="L25" s="29">
        <v>22358.04</v>
      </c>
      <c r="M25" s="18">
        <f>11.18*12</f>
        <v>134.16</v>
      </c>
      <c r="N25" s="18">
        <v>2187.17</v>
      </c>
      <c r="O25" s="21"/>
      <c r="P25" s="22"/>
    </row>
    <row r="26" spans="1:16" ht="15" x14ac:dyDescent="0.25">
      <c r="A26" s="16" t="s">
        <v>21</v>
      </c>
      <c r="B26" s="17">
        <f>ROUND(L26/12*$J$2,2)</f>
        <v>2125.48</v>
      </c>
      <c r="C26" s="17">
        <f t="shared" si="2"/>
        <v>12.75</v>
      </c>
      <c r="D26" s="17">
        <f>ROUND((B26+C26)/12,2)</f>
        <v>178.19</v>
      </c>
      <c r="E26" s="17">
        <f>ROUND(N26/12*$J$2,2)</f>
        <v>252.21</v>
      </c>
      <c r="F26" s="17">
        <f>SUM(B26:E26)</f>
        <v>2568.63</v>
      </c>
      <c r="G26" s="17">
        <f>(F26+140)/13.5-(F26+140)*0.5%</f>
        <v>187.09610925925926</v>
      </c>
      <c r="H26" s="17">
        <f>ROUND(F26+G26,2)</f>
        <v>2755.73</v>
      </c>
      <c r="I26" s="18">
        <f>ROUND(F26*33.663%,2)</f>
        <v>864.68</v>
      </c>
      <c r="J26" s="19">
        <f>H26+I26</f>
        <v>3620.41</v>
      </c>
      <c r="K26" s="20"/>
      <c r="L26" s="29">
        <v>25505.79</v>
      </c>
      <c r="M26" s="18">
        <f>12.75*12</f>
        <v>153</v>
      </c>
      <c r="N26" s="18">
        <v>3026.46</v>
      </c>
      <c r="O26" s="21"/>
      <c r="P26" s="22"/>
    </row>
    <row r="27" spans="1:16" ht="15" x14ac:dyDescent="0.25">
      <c r="A27" s="16" t="s">
        <v>22</v>
      </c>
      <c r="B27" s="17">
        <f>ROUND(L27/12*$J$2,2)</f>
        <v>2391.14</v>
      </c>
      <c r="C27" s="17">
        <f t="shared" si="2"/>
        <v>14.35</v>
      </c>
      <c r="D27" s="17">
        <f>ROUND((B27+C27)/12,2)</f>
        <v>200.46</v>
      </c>
      <c r="E27" s="17">
        <f>ROUND(N27/12*$J$2,2)</f>
        <v>298.10000000000002</v>
      </c>
      <c r="F27" s="17">
        <f>SUM(B27:E27)</f>
        <v>2904.0499999999997</v>
      </c>
      <c r="G27" s="17">
        <f>(F27+284.08)/13.5-(F27+284.08)*0.5%</f>
        <v>220.21712777777773</v>
      </c>
      <c r="H27" s="17">
        <f>ROUND(F27+G27,2)</f>
        <v>3124.27</v>
      </c>
      <c r="I27" s="18">
        <f>ROUND(F27*33.663%,2)</f>
        <v>977.59</v>
      </c>
      <c r="J27" s="19">
        <f>H27+I27</f>
        <v>4101.8599999999997</v>
      </c>
      <c r="K27" s="20"/>
      <c r="L27" s="29">
        <v>28693.65</v>
      </c>
      <c r="M27" s="18">
        <f>14.35*12</f>
        <v>172.2</v>
      </c>
      <c r="N27" s="18">
        <v>3577.2</v>
      </c>
      <c r="O27" s="21"/>
      <c r="P27" s="22"/>
    </row>
    <row r="28" spans="1:16" ht="15" x14ac:dyDescent="0.25">
      <c r="B28" s="23"/>
      <c r="C28" s="23"/>
      <c r="D28" s="23"/>
      <c r="E28" s="23"/>
      <c r="F28" s="23"/>
      <c r="G28" s="23"/>
      <c r="H28" s="23"/>
      <c r="I28" s="24"/>
      <c r="J28" s="20"/>
      <c r="K28" s="20"/>
      <c r="L28" s="24"/>
      <c r="M28" s="24"/>
      <c r="N28" s="24"/>
      <c r="O28" s="21"/>
      <c r="P28" s="22"/>
    </row>
    <row r="29" spans="1:16" ht="29.25" customHeight="1" x14ac:dyDescent="0.25">
      <c r="B29" s="4"/>
      <c r="C29" s="4"/>
      <c r="D29" s="4"/>
      <c r="F29" s="7"/>
      <c r="G29" s="4"/>
      <c r="H29" s="4"/>
      <c r="J29" s="8" t="s">
        <v>28</v>
      </c>
      <c r="K29" s="20"/>
      <c r="L29" s="3"/>
      <c r="M29" s="4"/>
      <c r="N29" s="4"/>
      <c r="O29" s="4"/>
    </row>
    <row r="30" spans="1:16" ht="38.25" x14ac:dyDescent="0.25">
      <c r="A30" s="9" t="s">
        <v>18</v>
      </c>
      <c r="B30" s="10" t="s">
        <v>2</v>
      </c>
      <c r="C30" s="10" t="s">
        <v>27</v>
      </c>
      <c r="D30" s="9" t="s">
        <v>4</v>
      </c>
      <c r="E30" s="10" t="s">
        <v>5</v>
      </c>
      <c r="F30" s="9" t="s">
        <v>6</v>
      </c>
      <c r="G30" s="10" t="s">
        <v>7</v>
      </c>
      <c r="H30" s="10" t="s">
        <v>8</v>
      </c>
      <c r="I30" s="10" t="s">
        <v>9</v>
      </c>
      <c r="J30" s="10" t="s">
        <v>10</v>
      </c>
      <c r="K30" s="20"/>
      <c r="L30" s="11" t="s">
        <v>11</v>
      </c>
      <c r="M30" s="12" t="s">
        <v>3</v>
      </c>
      <c r="N30" s="11" t="s">
        <v>12</v>
      </c>
      <c r="O30" s="13"/>
    </row>
    <row r="31" spans="1:16" ht="9.7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20"/>
      <c r="P31" s="15"/>
    </row>
    <row r="32" spans="1:16" ht="15" x14ac:dyDescent="0.25">
      <c r="A32" s="16" t="s">
        <v>19</v>
      </c>
      <c r="B32" s="17">
        <f>ROUND(L32/12*$J$2,2)</f>
        <v>1775.57</v>
      </c>
      <c r="C32" s="17">
        <f>ROUND((M32)/12*$J$2,2)</f>
        <v>10.65</v>
      </c>
      <c r="D32" s="17">
        <f>ROUND((B32+C32)/12,2)</f>
        <v>148.85</v>
      </c>
      <c r="E32" s="17">
        <f>ROUND(N32/12*$J$2,2)</f>
        <v>137.19999999999999</v>
      </c>
      <c r="F32" s="17">
        <f>SUM(B32:E32)</f>
        <v>2072.27</v>
      </c>
      <c r="G32" s="17">
        <f>(F32+140)/13.5-(F32+140)*0.5%</f>
        <v>152.81050185185185</v>
      </c>
      <c r="H32" s="17">
        <f>ROUND(F32+G32,2)</f>
        <v>2225.08</v>
      </c>
      <c r="I32" s="18">
        <f>ROUND(F32*33.663%,2)</f>
        <v>697.59</v>
      </c>
      <c r="J32" s="19">
        <f>H32+I32</f>
        <v>2922.67</v>
      </c>
      <c r="K32" s="20"/>
      <c r="L32" s="29">
        <v>21306.79</v>
      </c>
      <c r="M32" s="18">
        <f>10.65*12</f>
        <v>127.80000000000001</v>
      </c>
      <c r="N32" s="18">
        <v>1646.36</v>
      </c>
      <c r="O32" s="21"/>
      <c r="P32" s="22"/>
    </row>
    <row r="33" spans="1:16" ht="15" x14ac:dyDescent="0.25">
      <c r="A33" s="16" t="s">
        <v>20</v>
      </c>
      <c r="B33" s="17">
        <f>ROUND(L33/12*$J$2,2)</f>
        <v>1863.17</v>
      </c>
      <c r="C33" s="17">
        <f t="shared" ref="C33:C35" si="3">ROUND((M33)/12*$J$2,2)</f>
        <v>11.18</v>
      </c>
      <c r="D33" s="17">
        <f>ROUND((B33+C33)/12,2)</f>
        <v>156.19999999999999</v>
      </c>
      <c r="E33" s="17">
        <f>ROUND(N33/12*$J$2,2)</f>
        <v>182.26</v>
      </c>
      <c r="F33" s="17">
        <f>SUM(B33:E33)</f>
        <v>2212.8100000000004</v>
      </c>
      <c r="G33" s="17">
        <f>(F33+140)/13.5-(F33+140)*0.5%</f>
        <v>162.51817222222226</v>
      </c>
      <c r="H33" s="17">
        <f>ROUND(F33+G33,2)</f>
        <v>2375.33</v>
      </c>
      <c r="I33" s="18">
        <f>ROUND(F33*33.663%,2)</f>
        <v>744.9</v>
      </c>
      <c r="J33" s="19">
        <f>H33+I33</f>
        <v>3120.23</v>
      </c>
      <c r="K33" s="20"/>
      <c r="L33" s="29">
        <v>22358.04</v>
      </c>
      <c r="M33" s="18">
        <f>11.18*12</f>
        <v>134.16</v>
      </c>
      <c r="N33" s="18">
        <v>2187.17</v>
      </c>
      <c r="O33" s="21"/>
      <c r="P33" s="22"/>
    </row>
    <row r="34" spans="1:16" ht="15" x14ac:dyDescent="0.25">
      <c r="A34" s="16" t="s">
        <v>21</v>
      </c>
      <c r="B34" s="17">
        <f>ROUND(L34/12*$J$2,2)</f>
        <v>2125.48</v>
      </c>
      <c r="C34" s="17">
        <f t="shared" si="3"/>
        <v>12.75</v>
      </c>
      <c r="D34" s="17">
        <f>ROUND((B34+C34)/12,2)</f>
        <v>178.19</v>
      </c>
      <c r="E34" s="17">
        <f>ROUND(N34/12*$J$2,2)</f>
        <v>252.21</v>
      </c>
      <c r="F34" s="17">
        <f>SUM(B34:E34)</f>
        <v>2568.63</v>
      </c>
      <c r="G34" s="17">
        <f>(F34+140)/13.5-(F34+140)*0.5%</f>
        <v>187.09610925925926</v>
      </c>
      <c r="H34" s="17">
        <f>ROUND(F34+G34,2)</f>
        <v>2755.73</v>
      </c>
      <c r="I34" s="18">
        <f>ROUND(F34*33.663%,2)</f>
        <v>864.68</v>
      </c>
      <c r="J34" s="19">
        <f>H34+I34</f>
        <v>3620.41</v>
      </c>
      <c r="K34" s="20"/>
      <c r="L34" s="29">
        <v>25505.79</v>
      </c>
      <c r="M34" s="18">
        <f>12.75*12</f>
        <v>153</v>
      </c>
      <c r="N34" s="18">
        <v>3026.46</v>
      </c>
      <c r="O34" s="21"/>
      <c r="P34" s="22"/>
    </row>
    <row r="35" spans="1:16" ht="15" x14ac:dyDescent="0.25">
      <c r="A35" s="16" t="s">
        <v>22</v>
      </c>
      <c r="B35" s="17">
        <f>ROUND(L35/12*$J$2,2)</f>
        <v>2391.14</v>
      </c>
      <c r="C35" s="17">
        <f t="shared" si="3"/>
        <v>14.35</v>
      </c>
      <c r="D35" s="17">
        <f>ROUND((B35+C35)/12,2)</f>
        <v>200.46</v>
      </c>
      <c r="E35" s="17">
        <f>ROUND(N35/12*$J$2,2)</f>
        <v>298.10000000000002</v>
      </c>
      <c r="F35" s="17">
        <f>SUM(B35:E35)</f>
        <v>2904.0499999999997</v>
      </c>
      <c r="G35" s="17">
        <f>(F35+284.08)/13.5-(F35+284.08)*0.5%</f>
        <v>220.21712777777773</v>
      </c>
      <c r="H35" s="17">
        <f>ROUND(F35+G35,2)</f>
        <v>3124.27</v>
      </c>
      <c r="I35" s="18">
        <f>ROUND(F35*33.663%,2)</f>
        <v>977.59</v>
      </c>
      <c r="J35" s="19">
        <f>H35+I35</f>
        <v>4101.8599999999997</v>
      </c>
      <c r="K35" s="20"/>
      <c r="L35" s="29">
        <v>28693.65</v>
      </c>
      <c r="M35" s="18">
        <f>14.35*12</f>
        <v>172.2</v>
      </c>
      <c r="N35" s="18">
        <v>3577.2</v>
      </c>
      <c r="O35" s="21"/>
      <c r="P35" s="22"/>
    </row>
    <row r="36" spans="1:16" ht="15" x14ac:dyDescent="0.25">
      <c r="B36" s="23"/>
      <c r="C36" s="23"/>
      <c r="D36" s="23"/>
      <c r="E36" s="23"/>
      <c r="F36" s="23"/>
      <c r="G36" s="23"/>
      <c r="H36" s="23"/>
      <c r="I36" s="24"/>
      <c r="J36" s="20"/>
      <c r="K36" s="20"/>
      <c r="L36" s="24"/>
      <c r="M36" s="24"/>
      <c r="N36" s="24"/>
      <c r="O36" s="21"/>
      <c r="P36" s="22"/>
    </row>
    <row r="38" spans="1:16" ht="15" x14ac:dyDescent="0.25">
      <c r="A38" s="27" t="s">
        <v>23</v>
      </c>
      <c r="B38" s="2" t="s">
        <v>24</v>
      </c>
      <c r="M38" s="25"/>
      <c r="N38" s="25"/>
      <c r="O38" s="26"/>
      <c r="P38" s="22"/>
    </row>
  </sheetData>
  <mergeCells count="1">
    <mergeCell ref="A1:G1"/>
  </mergeCells>
  <printOptions horizontalCentered="1"/>
  <pageMargins left="0" right="0" top="0.98425196850393704" bottom="0.98425196850393704" header="0.51181102362204722" footer="0.51181102362204722"/>
  <pageSetup paperSize="9" scale="67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582B-E40C-46BA-B33E-B050DB50B413}">
  <sheetPr>
    <pageSetUpPr fitToPage="1"/>
  </sheetPr>
  <dimension ref="A1:P38"/>
  <sheetViews>
    <sheetView view="pageBreakPreview" zoomScaleSheetLayoutView="100" workbookViewId="0">
      <selection activeCell="K4" sqref="K4"/>
    </sheetView>
  </sheetViews>
  <sheetFormatPr defaultColWidth="12.28515625" defaultRowHeight="12.75" x14ac:dyDescent="0.25"/>
  <cols>
    <col min="1" max="1" width="22.7109375" style="2" bestFit="1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7" width="14.7109375" style="2" customWidth="1"/>
    <col min="8" max="9" width="12.28515625" style="2" customWidth="1"/>
    <col min="10" max="10" width="14.42578125" style="2" customWidth="1"/>
    <col min="11" max="11" width="13.28515625" style="2" customWidth="1"/>
    <col min="12" max="12" width="13.85546875" style="2" customWidth="1"/>
    <col min="13" max="13" width="9.42578125" style="2" customWidth="1"/>
    <col min="14" max="14" width="11.28515625" style="2" customWidth="1"/>
    <col min="15" max="15" width="16.42578125" style="2" bestFit="1" customWidth="1"/>
    <col min="16" max="16384" width="12.28515625" style="2"/>
  </cols>
  <sheetData>
    <row r="1" spans="1:16" ht="14.25" x14ac:dyDescent="0.25">
      <c r="A1" s="32" t="s">
        <v>25</v>
      </c>
      <c r="B1" s="32"/>
      <c r="C1" s="32"/>
      <c r="D1" s="32"/>
      <c r="E1" s="32"/>
      <c r="F1" s="32"/>
      <c r="G1" s="32"/>
      <c r="J1" s="3"/>
      <c r="K1" s="3"/>
      <c r="L1" s="4"/>
    </row>
    <row r="2" spans="1:16" ht="15" x14ac:dyDescent="0.2">
      <c r="A2" s="5"/>
      <c r="B2" s="1" t="s">
        <v>0</v>
      </c>
      <c r="C2" s="1"/>
      <c r="D2" s="1"/>
      <c r="E2" s="1"/>
      <c r="F2" s="1"/>
      <c r="G2" s="1"/>
      <c r="H2" s="4"/>
      <c r="I2" s="4"/>
      <c r="J2" s="28">
        <v>0.83330000000000004</v>
      </c>
      <c r="K2" s="6"/>
      <c r="L2" s="4"/>
      <c r="M2" s="4"/>
      <c r="N2" s="4"/>
    </row>
    <row r="3" spans="1:16" ht="15" x14ac:dyDescent="0.25">
      <c r="B3" s="23"/>
      <c r="C3" s="23"/>
      <c r="D3" s="23"/>
      <c r="E3" s="23"/>
      <c r="F3" s="23"/>
      <c r="G3" s="23"/>
      <c r="H3" s="23"/>
      <c r="I3" s="24"/>
      <c r="J3" s="20"/>
      <c r="K3" s="20"/>
      <c r="L3" s="24"/>
      <c r="M3" s="24"/>
      <c r="N3" s="24"/>
      <c r="O3" s="21"/>
      <c r="P3" s="22"/>
    </row>
    <row r="4" spans="1:16" ht="29.25" customHeight="1" x14ac:dyDescent="0.25">
      <c r="B4" s="4"/>
      <c r="C4" s="4"/>
      <c r="D4" s="4"/>
      <c r="F4" s="7"/>
      <c r="G4" s="4"/>
      <c r="H4" s="4"/>
      <c r="J4" s="8" t="s">
        <v>29</v>
      </c>
      <c r="K4" s="20"/>
      <c r="L4" s="3"/>
      <c r="M4" s="4"/>
      <c r="N4" s="4"/>
      <c r="O4" s="4"/>
    </row>
    <row r="5" spans="1:16" ht="38.25" x14ac:dyDescent="0.25">
      <c r="A5" s="9" t="s">
        <v>1</v>
      </c>
      <c r="B5" s="10" t="s">
        <v>2</v>
      </c>
      <c r="C5" s="10" t="s">
        <v>3</v>
      </c>
      <c r="D5" s="9" t="s">
        <v>4</v>
      </c>
      <c r="E5" s="10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0"/>
      <c r="L5" s="11" t="s">
        <v>11</v>
      </c>
      <c r="M5" s="12" t="s">
        <v>3</v>
      </c>
      <c r="N5" s="11" t="s">
        <v>12</v>
      </c>
      <c r="O5" s="13"/>
    </row>
    <row r="6" spans="1:16" ht="9.7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20"/>
      <c r="P6" s="15"/>
    </row>
    <row r="7" spans="1:16" ht="15" x14ac:dyDescent="0.25">
      <c r="A7" s="12" t="s">
        <v>13</v>
      </c>
      <c r="B7" s="17">
        <f>ROUND(L7/12*$J$2,2)</f>
        <v>1348.15</v>
      </c>
      <c r="C7" s="17">
        <f>ROUND((M7)/12*$J$2,2)</f>
        <v>0</v>
      </c>
      <c r="D7" s="17">
        <f>ROUND((B7+C7)/12,2)</f>
        <v>112.35</v>
      </c>
      <c r="E7" s="17">
        <f>ROUND(N7/12*$J$2,2)</f>
        <v>114.33</v>
      </c>
      <c r="F7" s="17">
        <f>SUM(B7:E7)</f>
        <v>1574.83</v>
      </c>
      <c r="G7" s="17">
        <f>(F7+140)/13.5-(F7+140)*0.5%</f>
        <v>118.45029444444444</v>
      </c>
      <c r="H7" s="17">
        <f>ROUND(F7+G7,2)</f>
        <v>1693.28</v>
      </c>
      <c r="I7" s="18">
        <f>ROUND(F7*33.663%,2)</f>
        <v>530.14</v>
      </c>
      <c r="J7" s="19">
        <f>H7+I7</f>
        <v>2223.42</v>
      </c>
      <c r="K7" s="20"/>
      <c r="L7" s="29">
        <v>19414.099999999999</v>
      </c>
      <c r="M7" s="29"/>
      <c r="N7" s="18">
        <v>1646.36</v>
      </c>
      <c r="O7" s="21"/>
      <c r="P7" s="22"/>
    </row>
    <row r="8" spans="1:16" ht="15" x14ac:dyDescent="0.25">
      <c r="A8" s="12" t="s">
        <v>14</v>
      </c>
      <c r="B8" s="17">
        <f>ROUND(L8/12*$J$2,2)</f>
        <v>1479.58</v>
      </c>
      <c r="C8" s="17">
        <f t="shared" ref="C8:C11" si="0">ROUND((M8)/12*$J$2,2)</f>
        <v>0</v>
      </c>
      <c r="D8" s="17">
        <f>ROUND((B8+C8)/12,2)</f>
        <v>123.3</v>
      </c>
      <c r="E8" s="17">
        <f>ROUND(N8/12*$J$2,2)</f>
        <v>114.33</v>
      </c>
      <c r="F8" s="17">
        <f>SUM(B8:E8)</f>
        <v>1717.2099999999998</v>
      </c>
      <c r="G8" s="17">
        <f>(F8+140)/13.5-(F8+140)*0.5%</f>
        <v>128.2850611111111</v>
      </c>
      <c r="H8" s="17">
        <f>ROUND(F8+G8,2)</f>
        <v>1845.5</v>
      </c>
      <c r="I8" s="18">
        <f>ROUND(F8*33.663%,2)</f>
        <v>578.05999999999995</v>
      </c>
      <c r="J8" s="19">
        <f>H8+I8</f>
        <v>2423.56</v>
      </c>
      <c r="K8" s="20"/>
      <c r="L8" s="29">
        <v>21306.79</v>
      </c>
      <c r="M8" s="29"/>
      <c r="N8" s="18">
        <v>1646.36</v>
      </c>
      <c r="O8" s="21"/>
      <c r="P8" s="22"/>
    </row>
    <row r="9" spans="1:16" ht="15" x14ac:dyDescent="0.25">
      <c r="A9" s="12" t="s">
        <v>15</v>
      </c>
      <c r="B9" s="17">
        <f>ROUND(L9/12*$J$2,2)</f>
        <v>1525.78</v>
      </c>
      <c r="C9" s="17">
        <f t="shared" si="0"/>
        <v>0</v>
      </c>
      <c r="D9" s="17">
        <f>ROUND((B9+C9)/12,2)</f>
        <v>127.15</v>
      </c>
      <c r="E9" s="17">
        <f>ROUND(N9/12*$J$2,2)</f>
        <v>151.88</v>
      </c>
      <c r="F9" s="17">
        <f>SUM(B9:E9)</f>
        <v>1804.81</v>
      </c>
      <c r="G9" s="17">
        <f>(F9+140)/13.5-(F9+140)*0.5%</f>
        <v>134.33595</v>
      </c>
      <c r="H9" s="17">
        <f>ROUND(F9+G9,2)</f>
        <v>1939.15</v>
      </c>
      <c r="I9" s="18">
        <f>ROUND(F9*33.663%,2)</f>
        <v>607.54999999999995</v>
      </c>
      <c r="J9" s="19">
        <f>H9+I9</f>
        <v>2546.6999999999998</v>
      </c>
      <c r="K9" s="20"/>
      <c r="L9" s="29">
        <v>21972.04</v>
      </c>
      <c r="M9" s="29"/>
      <c r="N9" s="18">
        <v>2187.17</v>
      </c>
      <c r="O9" s="21"/>
      <c r="P9" s="22"/>
    </row>
    <row r="10" spans="1:16" ht="15" x14ac:dyDescent="0.25">
      <c r="A10" s="12" t="s">
        <v>16</v>
      </c>
      <c r="B10" s="17">
        <f>ROUND(L10/12*$J$2,2)</f>
        <v>1771.16</v>
      </c>
      <c r="C10" s="17">
        <f t="shared" si="0"/>
        <v>0</v>
      </c>
      <c r="D10" s="17">
        <f>ROUND((B10+C10)/12,2)</f>
        <v>147.6</v>
      </c>
      <c r="E10" s="17">
        <f>ROUND(N10/12*$J$2,2)</f>
        <v>210.16</v>
      </c>
      <c r="F10" s="17">
        <f>SUM(B10:E10)</f>
        <v>2128.92</v>
      </c>
      <c r="G10" s="17">
        <f>(F10+140)/13.5-(F10+140)*0.5%</f>
        <v>156.72354814814815</v>
      </c>
      <c r="H10" s="17">
        <f>ROUND(F10+G10,2)</f>
        <v>2285.64</v>
      </c>
      <c r="I10" s="18">
        <f>ROUND(F10*33.663%,2)</f>
        <v>716.66</v>
      </c>
      <c r="J10" s="19">
        <f>H10+I10</f>
        <v>3002.2999999999997</v>
      </c>
      <c r="K10" s="20"/>
      <c r="L10" s="29">
        <v>25505.79</v>
      </c>
      <c r="M10" s="29"/>
      <c r="N10" s="18">
        <v>3026.46</v>
      </c>
      <c r="O10" s="21"/>
      <c r="P10" s="22"/>
    </row>
    <row r="11" spans="1:16" ht="15" x14ac:dyDescent="0.25">
      <c r="A11" s="12" t="s">
        <v>17</v>
      </c>
      <c r="B11" s="17">
        <f>ROUND(L11/12*$J$2,2)</f>
        <v>1992.53</v>
      </c>
      <c r="C11" s="17">
        <f t="shared" si="0"/>
        <v>0</v>
      </c>
      <c r="D11" s="17">
        <f>ROUND((B11+C11)/12,2)</f>
        <v>166.04</v>
      </c>
      <c r="E11" s="17">
        <f>ROUND(N11/12*$J$2,2)</f>
        <v>248.41</v>
      </c>
      <c r="F11" s="17">
        <f>SUM(B11:E11)</f>
        <v>2406.98</v>
      </c>
      <c r="G11" s="17">
        <f>(F11+284.08)/13.5-(F11+284.08)*0.5%</f>
        <v>185.88247777777778</v>
      </c>
      <c r="H11" s="17">
        <f>ROUND(F11+G11,2)</f>
        <v>2592.86</v>
      </c>
      <c r="I11" s="18">
        <f>ROUND(F11*33.663%,2)</f>
        <v>810.26</v>
      </c>
      <c r="J11" s="19">
        <f>H11+I11</f>
        <v>3403.12</v>
      </c>
      <c r="K11" s="20"/>
      <c r="L11" s="29">
        <v>28693.65</v>
      </c>
      <c r="M11" s="29"/>
      <c r="N11" s="18">
        <v>3577.2</v>
      </c>
      <c r="O11" s="21"/>
      <c r="P11" s="22"/>
    </row>
    <row r="12" spans="1:16" ht="15" x14ac:dyDescent="0.25">
      <c r="A12" s="30"/>
      <c r="B12" s="23"/>
      <c r="C12" s="23"/>
      <c r="D12" s="23"/>
      <c r="E12" s="23"/>
      <c r="F12" s="23"/>
      <c r="G12" s="23"/>
      <c r="H12" s="23"/>
      <c r="I12" s="24"/>
      <c r="J12" s="20"/>
      <c r="K12" s="20"/>
      <c r="L12" s="31"/>
      <c r="M12" s="31"/>
      <c r="N12" s="24"/>
      <c r="O12" s="21"/>
      <c r="P12" s="22"/>
    </row>
    <row r="13" spans="1:16" ht="29.25" customHeight="1" x14ac:dyDescent="0.25">
      <c r="B13" s="4"/>
      <c r="C13" s="4"/>
      <c r="D13" s="4"/>
      <c r="F13" s="7"/>
      <c r="G13" s="4"/>
      <c r="H13" s="4"/>
      <c r="J13" s="8" t="s">
        <v>30</v>
      </c>
      <c r="K13" s="20"/>
      <c r="L13" s="3"/>
      <c r="M13" s="4"/>
      <c r="N13" s="4"/>
      <c r="O13" s="4"/>
    </row>
    <row r="14" spans="1:16" ht="38.25" x14ac:dyDescent="0.25">
      <c r="A14" s="9" t="s">
        <v>18</v>
      </c>
      <c r="B14" s="10" t="s">
        <v>2</v>
      </c>
      <c r="C14" s="10" t="s">
        <v>27</v>
      </c>
      <c r="D14" s="9" t="s">
        <v>4</v>
      </c>
      <c r="E14" s="10" t="s">
        <v>5</v>
      </c>
      <c r="F14" s="9" t="s">
        <v>6</v>
      </c>
      <c r="G14" s="10" t="s">
        <v>7</v>
      </c>
      <c r="H14" s="10" t="s">
        <v>8</v>
      </c>
      <c r="I14" s="10" t="s">
        <v>9</v>
      </c>
      <c r="J14" s="10" t="s">
        <v>10</v>
      </c>
      <c r="K14" s="20"/>
      <c r="L14" s="11" t="s">
        <v>11</v>
      </c>
      <c r="M14" s="12" t="s">
        <v>3</v>
      </c>
      <c r="N14" s="11" t="s">
        <v>12</v>
      </c>
      <c r="O14" s="13"/>
    </row>
    <row r="15" spans="1:16" ht="9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20"/>
      <c r="P15" s="15"/>
    </row>
    <row r="16" spans="1:16" ht="15" x14ac:dyDescent="0.25">
      <c r="A16" s="16" t="s">
        <v>19</v>
      </c>
      <c r="B16" s="17">
        <f>ROUND(L16/12*$J$2,2)</f>
        <v>1479.58</v>
      </c>
      <c r="C16" s="17">
        <f>ROUND((M16)/12*$J$2,2)</f>
        <v>0</v>
      </c>
      <c r="D16" s="17">
        <f>ROUND((B16+C16)/12,2)</f>
        <v>123.3</v>
      </c>
      <c r="E16" s="17">
        <f>ROUND(N16/12*$J$2,2)</f>
        <v>114.33</v>
      </c>
      <c r="F16" s="17">
        <f>SUM(B16:E16)</f>
        <v>1717.2099999999998</v>
      </c>
      <c r="G16" s="17">
        <f>(F16+140)/13.5-(F16+140)*0.5%</f>
        <v>128.2850611111111</v>
      </c>
      <c r="H16" s="17">
        <f>ROUND(F16+G16,2)</f>
        <v>1845.5</v>
      </c>
      <c r="I16" s="18">
        <f>ROUND(F16*33.663%,2)</f>
        <v>578.05999999999995</v>
      </c>
      <c r="J16" s="19">
        <f>H16+I16</f>
        <v>2423.56</v>
      </c>
      <c r="K16" s="20"/>
      <c r="L16" s="29">
        <v>21306.79</v>
      </c>
      <c r="M16" s="18"/>
      <c r="N16" s="18">
        <v>1646.36</v>
      </c>
      <c r="O16" s="21"/>
      <c r="P16" s="22"/>
    </row>
    <row r="17" spans="1:16" ht="15" x14ac:dyDescent="0.25">
      <c r="A17" s="16" t="s">
        <v>20</v>
      </c>
      <c r="B17" s="17">
        <f>ROUND(L17/12*$J$2,2)</f>
        <v>1552.58</v>
      </c>
      <c r="C17" s="17">
        <f t="shared" ref="C17:C19" si="1">ROUND((M17)/12*$J$2,2)</f>
        <v>0</v>
      </c>
      <c r="D17" s="17">
        <f>ROUND((B17+C17)/12,2)</f>
        <v>129.38</v>
      </c>
      <c r="E17" s="17">
        <f>ROUND(N17/12*$J$2,2)</f>
        <v>151.88</v>
      </c>
      <c r="F17" s="17">
        <f>SUM(B17:E17)</f>
        <v>1833.8400000000001</v>
      </c>
      <c r="G17" s="17">
        <f>(F17+140)/13.5-(F17+140)*0.5%</f>
        <v>136.34117037037038</v>
      </c>
      <c r="H17" s="17">
        <f>ROUND(F17+G17,2)</f>
        <v>1970.18</v>
      </c>
      <c r="I17" s="18">
        <f>ROUND(F17*33.663%,2)</f>
        <v>617.33000000000004</v>
      </c>
      <c r="J17" s="19">
        <f>H17+I17</f>
        <v>2587.5100000000002</v>
      </c>
      <c r="K17" s="20"/>
      <c r="L17" s="29">
        <v>22358.04</v>
      </c>
      <c r="M17" s="18"/>
      <c r="N17" s="18">
        <v>2187.17</v>
      </c>
      <c r="O17" s="21"/>
      <c r="P17" s="22"/>
    </row>
    <row r="18" spans="1:16" ht="15" x14ac:dyDescent="0.25">
      <c r="A18" s="16" t="s">
        <v>21</v>
      </c>
      <c r="B18" s="17">
        <f>ROUND(L18/12*$J$2,2)</f>
        <v>1771.16</v>
      </c>
      <c r="C18" s="17">
        <f t="shared" si="1"/>
        <v>0</v>
      </c>
      <c r="D18" s="17">
        <f>ROUND((B18+C18)/12,2)</f>
        <v>147.6</v>
      </c>
      <c r="E18" s="17">
        <f>ROUND(N18/12*$J$2,2)</f>
        <v>210.16</v>
      </c>
      <c r="F18" s="17">
        <f>SUM(B18:E18)</f>
        <v>2128.92</v>
      </c>
      <c r="G18" s="17">
        <f>(F18+140)/13.5-(F18+140)*0.5%</f>
        <v>156.72354814814815</v>
      </c>
      <c r="H18" s="17">
        <f>ROUND(F18+G18,2)</f>
        <v>2285.64</v>
      </c>
      <c r="I18" s="18">
        <f>ROUND(F18*33.663%,2)</f>
        <v>716.66</v>
      </c>
      <c r="J18" s="19">
        <f>H18+I18</f>
        <v>3002.2999999999997</v>
      </c>
      <c r="K18" s="20"/>
      <c r="L18" s="29">
        <v>25505.79</v>
      </c>
      <c r="M18" s="18"/>
      <c r="N18" s="18">
        <v>3026.46</v>
      </c>
      <c r="O18" s="21"/>
      <c r="P18" s="22"/>
    </row>
    <row r="19" spans="1:16" ht="15" x14ac:dyDescent="0.25">
      <c r="A19" s="16" t="s">
        <v>22</v>
      </c>
      <c r="B19" s="17">
        <f>ROUND(L19/12*$J$2,2)</f>
        <v>1992.53</v>
      </c>
      <c r="C19" s="17">
        <f t="shared" si="1"/>
        <v>0</v>
      </c>
      <c r="D19" s="17">
        <f>ROUND((B19+C19)/12,2)</f>
        <v>166.04</v>
      </c>
      <c r="E19" s="17">
        <f>ROUND(N19/12*$J$2,2)</f>
        <v>248.41</v>
      </c>
      <c r="F19" s="17">
        <f>SUM(B19:E19)</f>
        <v>2406.98</v>
      </c>
      <c r="G19" s="17">
        <f>(F19+284.08)/13.5-(F19+284.08)*0.5%</f>
        <v>185.88247777777778</v>
      </c>
      <c r="H19" s="17">
        <f>ROUND(F19+G19,2)</f>
        <v>2592.86</v>
      </c>
      <c r="I19" s="18">
        <f>ROUND(F19*33.663%,2)</f>
        <v>810.26</v>
      </c>
      <c r="J19" s="19">
        <f>H19+I19</f>
        <v>3403.12</v>
      </c>
      <c r="K19" s="20"/>
      <c r="L19" s="29">
        <v>28693.65</v>
      </c>
      <c r="M19" s="18"/>
      <c r="N19" s="18">
        <v>3577.2</v>
      </c>
      <c r="O19" s="21"/>
      <c r="P19" s="22"/>
    </row>
    <row r="20" spans="1:16" ht="15" x14ac:dyDescent="0.25">
      <c r="A20" s="30"/>
      <c r="B20" s="23"/>
      <c r="C20" s="23"/>
      <c r="D20" s="23"/>
      <c r="E20" s="23"/>
      <c r="F20" s="23"/>
      <c r="G20" s="23"/>
      <c r="H20" s="23"/>
      <c r="I20" s="24"/>
      <c r="J20" s="20"/>
      <c r="K20" s="20"/>
      <c r="L20" s="31"/>
      <c r="M20" s="31"/>
      <c r="N20" s="24"/>
      <c r="O20" s="21"/>
      <c r="P20" s="22"/>
    </row>
    <row r="21" spans="1:16" ht="29.25" customHeight="1" x14ac:dyDescent="0.25">
      <c r="B21" s="4"/>
      <c r="C21" s="4"/>
      <c r="D21" s="4"/>
      <c r="F21" s="7"/>
      <c r="G21" s="4"/>
      <c r="H21" s="4"/>
      <c r="J21" s="8" t="s">
        <v>26</v>
      </c>
      <c r="K21" s="20"/>
      <c r="L21" s="3"/>
      <c r="M21" s="4"/>
      <c r="N21" s="4"/>
      <c r="O21" s="4"/>
    </row>
    <row r="22" spans="1:16" ht="38.25" x14ac:dyDescent="0.25">
      <c r="A22" s="9" t="s">
        <v>18</v>
      </c>
      <c r="B22" s="10" t="s">
        <v>2</v>
      </c>
      <c r="C22" s="10" t="s">
        <v>27</v>
      </c>
      <c r="D22" s="9" t="s">
        <v>4</v>
      </c>
      <c r="E22" s="10" t="s">
        <v>5</v>
      </c>
      <c r="F22" s="9" t="s">
        <v>6</v>
      </c>
      <c r="G22" s="10" t="s">
        <v>7</v>
      </c>
      <c r="H22" s="10" t="s">
        <v>8</v>
      </c>
      <c r="I22" s="10" t="s">
        <v>9</v>
      </c>
      <c r="J22" s="10" t="s">
        <v>10</v>
      </c>
      <c r="K22" s="20"/>
      <c r="L22" s="11" t="s">
        <v>11</v>
      </c>
      <c r="M22" s="12" t="s">
        <v>3</v>
      </c>
      <c r="N22" s="11" t="s">
        <v>12</v>
      </c>
      <c r="O22" s="13"/>
    </row>
    <row r="23" spans="1:16" ht="9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20"/>
      <c r="P23" s="15"/>
    </row>
    <row r="24" spans="1:16" ht="15" x14ac:dyDescent="0.25">
      <c r="A24" s="16" t="s">
        <v>19</v>
      </c>
      <c r="B24" s="17">
        <f>ROUND(L24/12*$J$2,2)</f>
        <v>1479.58</v>
      </c>
      <c r="C24" s="17">
        <f>ROUND((M24)/12*$J$2,2)</f>
        <v>8.8699999999999992</v>
      </c>
      <c r="D24" s="17">
        <f>ROUND((B24+C24)/12,2)</f>
        <v>124.04</v>
      </c>
      <c r="E24" s="17">
        <f>ROUND(N24/12*$J$2,2)</f>
        <v>114.33</v>
      </c>
      <c r="F24" s="17">
        <f>SUM(B24:E24)</f>
        <v>1726.8199999999997</v>
      </c>
      <c r="G24" s="17">
        <f>(F24+140)/13.5-(F24+140)*0.5%</f>
        <v>128.94886296296295</v>
      </c>
      <c r="H24" s="17">
        <f>ROUND(F24+G24,2)</f>
        <v>1855.77</v>
      </c>
      <c r="I24" s="18">
        <f>ROUND(F24*33.663%,2)</f>
        <v>581.29999999999995</v>
      </c>
      <c r="J24" s="19">
        <f>H24+I24</f>
        <v>2437.0699999999997</v>
      </c>
      <c r="K24" s="20"/>
      <c r="L24" s="29">
        <v>21306.79</v>
      </c>
      <c r="M24" s="18">
        <f>10.65*12</f>
        <v>127.80000000000001</v>
      </c>
      <c r="N24" s="18">
        <v>1646.36</v>
      </c>
      <c r="O24" s="21"/>
      <c r="P24" s="22"/>
    </row>
    <row r="25" spans="1:16" ht="15" x14ac:dyDescent="0.25">
      <c r="A25" s="16" t="s">
        <v>20</v>
      </c>
      <c r="B25" s="17">
        <f>ROUND(L25/12*$J$2,2)</f>
        <v>1552.58</v>
      </c>
      <c r="C25" s="17">
        <f t="shared" ref="C25:C27" si="2">ROUND((M25)/12*$J$2,2)</f>
        <v>9.32</v>
      </c>
      <c r="D25" s="17">
        <f>ROUND((B25+C25)/12,2)</f>
        <v>130.16</v>
      </c>
      <c r="E25" s="17">
        <f>ROUND(N25/12*$J$2,2)</f>
        <v>151.88</v>
      </c>
      <c r="F25" s="17">
        <f>SUM(B25:E25)</f>
        <v>1843.94</v>
      </c>
      <c r="G25" s="17">
        <f>(F25+140)/13.5-(F25+140)*0.5%</f>
        <v>137.03881851851853</v>
      </c>
      <c r="H25" s="17">
        <f>ROUND(F25+G25,2)</f>
        <v>1980.98</v>
      </c>
      <c r="I25" s="18">
        <f>ROUND(F25*33.663%,2)</f>
        <v>620.73</v>
      </c>
      <c r="J25" s="19">
        <f>H25+I25</f>
        <v>2601.71</v>
      </c>
      <c r="K25" s="20"/>
      <c r="L25" s="29">
        <v>22358.04</v>
      </c>
      <c r="M25" s="18">
        <f>11.18*12</f>
        <v>134.16</v>
      </c>
      <c r="N25" s="18">
        <v>2187.17</v>
      </c>
      <c r="O25" s="21"/>
      <c r="P25" s="22"/>
    </row>
    <row r="26" spans="1:16" ht="15" x14ac:dyDescent="0.25">
      <c r="A26" s="16" t="s">
        <v>21</v>
      </c>
      <c r="B26" s="17">
        <f>ROUND(L26/12*$J$2,2)</f>
        <v>1771.16</v>
      </c>
      <c r="C26" s="17">
        <f t="shared" si="2"/>
        <v>10.62</v>
      </c>
      <c r="D26" s="17">
        <f>ROUND((B26+C26)/12,2)</f>
        <v>148.47999999999999</v>
      </c>
      <c r="E26" s="17">
        <f>ROUND(N26/12*$J$2,2)</f>
        <v>210.16</v>
      </c>
      <c r="F26" s="17">
        <f>SUM(B26:E26)</f>
        <v>2140.42</v>
      </c>
      <c r="G26" s="17">
        <f>(F26+140)/13.5-(F26+140)*0.5%</f>
        <v>157.51790000000003</v>
      </c>
      <c r="H26" s="17">
        <f>ROUND(F26+G26,2)</f>
        <v>2297.94</v>
      </c>
      <c r="I26" s="18">
        <f>ROUND(F26*33.663%,2)</f>
        <v>720.53</v>
      </c>
      <c r="J26" s="19">
        <f>H26+I26</f>
        <v>3018.4700000000003</v>
      </c>
      <c r="K26" s="20"/>
      <c r="L26" s="29">
        <v>25505.79</v>
      </c>
      <c r="M26" s="18">
        <f>12.75*12</f>
        <v>153</v>
      </c>
      <c r="N26" s="18">
        <v>3026.46</v>
      </c>
      <c r="O26" s="21"/>
      <c r="P26" s="22"/>
    </row>
    <row r="27" spans="1:16" ht="15" x14ac:dyDescent="0.25">
      <c r="A27" s="16" t="s">
        <v>22</v>
      </c>
      <c r="B27" s="17">
        <f>ROUND(L27/12*$J$2,2)</f>
        <v>1992.53</v>
      </c>
      <c r="C27" s="17">
        <f t="shared" si="2"/>
        <v>11.96</v>
      </c>
      <c r="D27" s="17">
        <f>ROUND((B27+C27)/12,2)</f>
        <v>167.04</v>
      </c>
      <c r="E27" s="17">
        <f>ROUND(N27/12*$J$2,2)</f>
        <v>248.41</v>
      </c>
      <c r="F27" s="17">
        <f>SUM(B27:E27)</f>
        <v>2419.94</v>
      </c>
      <c r="G27" s="17">
        <f>(F27+284.08)/13.5-(F27+284.08)*0.5%</f>
        <v>186.7776777777778</v>
      </c>
      <c r="H27" s="17">
        <f>ROUND(F27+G27,2)</f>
        <v>2606.7199999999998</v>
      </c>
      <c r="I27" s="18">
        <f>ROUND(F27*33.663%,2)</f>
        <v>814.62</v>
      </c>
      <c r="J27" s="19">
        <f>H27+I27</f>
        <v>3421.3399999999997</v>
      </c>
      <c r="K27" s="20"/>
      <c r="L27" s="29">
        <v>28693.65</v>
      </c>
      <c r="M27" s="18">
        <f>14.35*12</f>
        <v>172.2</v>
      </c>
      <c r="N27" s="18">
        <v>3577.2</v>
      </c>
      <c r="O27" s="21"/>
      <c r="P27" s="22"/>
    </row>
    <row r="28" spans="1:16" ht="15" x14ac:dyDescent="0.25">
      <c r="B28" s="23"/>
      <c r="C28" s="23"/>
      <c r="D28" s="23"/>
      <c r="E28" s="23"/>
      <c r="F28" s="23"/>
      <c r="G28" s="23"/>
      <c r="H28" s="23"/>
      <c r="I28" s="24"/>
      <c r="J28" s="20"/>
      <c r="K28" s="20"/>
      <c r="L28" s="24"/>
      <c r="M28" s="24"/>
      <c r="N28" s="24"/>
      <c r="O28" s="21"/>
      <c r="P28" s="22"/>
    </row>
    <row r="29" spans="1:16" ht="29.25" customHeight="1" x14ac:dyDescent="0.25">
      <c r="B29" s="4"/>
      <c r="C29" s="4"/>
      <c r="D29" s="4"/>
      <c r="F29" s="7"/>
      <c r="G29" s="4"/>
      <c r="H29" s="4"/>
      <c r="J29" s="8" t="s">
        <v>28</v>
      </c>
      <c r="K29" s="20"/>
      <c r="L29" s="3"/>
      <c r="M29" s="4"/>
      <c r="N29" s="4"/>
      <c r="O29" s="4"/>
    </row>
    <row r="30" spans="1:16" ht="38.25" x14ac:dyDescent="0.25">
      <c r="A30" s="9" t="s">
        <v>18</v>
      </c>
      <c r="B30" s="10" t="s">
        <v>2</v>
      </c>
      <c r="C30" s="10" t="s">
        <v>27</v>
      </c>
      <c r="D30" s="9" t="s">
        <v>4</v>
      </c>
      <c r="E30" s="10" t="s">
        <v>5</v>
      </c>
      <c r="F30" s="9" t="s">
        <v>6</v>
      </c>
      <c r="G30" s="10" t="s">
        <v>7</v>
      </c>
      <c r="H30" s="10" t="s">
        <v>8</v>
      </c>
      <c r="I30" s="10" t="s">
        <v>9</v>
      </c>
      <c r="J30" s="10" t="s">
        <v>10</v>
      </c>
      <c r="K30" s="20"/>
      <c r="L30" s="11" t="s">
        <v>11</v>
      </c>
      <c r="M30" s="12" t="s">
        <v>3</v>
      </c>
      <c r="N30" s="11" t="s">
        <v>12</v>
      </c>
      <c r="O30" s="13"/>
    </row>
    <row r="31" spans="1:16" ht="9.7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20"/>
      <c r="P31" s="15"/>
    </row>
    <row r="32" spans="1:16" ht="15" x14ac:dyDescent="0.25">
      <c r="A32" s="16" t="s">
        <v>19</v>
      </c>
      <c r="B32" s="17">
        <f>ROUND(L32/12*$J$2,2)</f>
        <v>1479.58</v>
      </c>
      <c r="C32" s="17">
        <f>ROUND((M32)/12*$J$2,2)</f>
        <v>8.8699999999999992</v>
      </c>
      <c r="D32" s="17">
        <f>ROUND((B32+C32)/12,2)</f>
        <v>124.04</v>
      </c>
      <c r="E32" s="17">
        <f>ROUND(N32/12*$J$2,2)</f>
        <v>114.33</v>
      </c>
      <c r="F32" s="17">
        <f>SUM(B32:E32)</f>
        <v>1726.8199999999997</v>
      </c>
      <c r="G32" s="17">
        <f>(F32+140)/13.5-(F32+140)*0.5%</f>
        <v>128.94886296296295</v>
      </c>
      <c r="H32" s="17">
        <f>ROUND(F32+G32,2)</f>
        <v>1855.77</v>
      </c>
      <c r="I32" s="18">
        <f>ROUND(F32*33.663%,2)</f>
        <v>581.29999999999995</v>
      </c>
      <c r="J32" s="19">
        <f>H32+I32</f>
        <v>2437.0699999999997</v>
      </c>
      <c r="K32" s="20"/>
      <c r="L32" s="29">
        <v>21306.79</v>
      </c>
      <c r="M32" s="18">
        <f>10.65*12</f>
        <v>127.80000000000001</v>
      </c>
      <c r="N32" s="18">
        <v>1646.36</v>
      </c>
      <c r="O32" s="21"/>
      <c r="P32" s="22"/>
    </row>
    <row r="33" spans="1:16" ht="15" x14ac:dyDescent="0.25">
      <c r="A33" s="16" t="s">
        <v>20</v>
      </c>
      <c r="B33" s="17">
        <f>ROUND(L33/12*$J$2,2)</f>
        <v>1552.58</v>
      </c>
      <c r="C33" s="17">
        <f t="shared" ref="C33:C35" si="3">ROUND((M33)/12*$J$2,2)</f>
        <v>9.32</v>
      </c>
      <c r="D33" s="17">
        <f>ROUND((B33+C33)/12,2)</f>
        <v>130.16</v>
      </c>
      <c r="E33" s="17">
        <f>ROUND(N33/12*$J$2,2)</f>
        <v>151.88</v>
      </c>
      <c r="F33" s="17">
        <f>SUM(B33:E33)</f>
        <v>1843.94</v>
      </c>
      <c r="G33" s="17">
        <f>(F33+140)/13.5-(F33+140)*0.5%</f>
        <v>137.03881851851853</v>
      </c>
      <c r="H33" s="17">
        <f>ROUND(F33+G33,2)</f>
        <v>1980.98</v>
      </c>
      <c r="I33" s="18">
        <f>ROUND(F33*33.663%,2)</f>
        <v>620.73</v>
      </c>
      <c r="J33" s="19">
        <f>H33+I33</f>
        <v>2601.71</v>
      </c>
      <c r="K33" s="20"/>
      <c r="L33" s="29">
        <v>22358.04</v>
      </c>
      <c r="M33" s="18">
        <f>11.18*12</f>
        <v>134.16</v>
      </c>
      <c r="N33" s="18">
        <v>2187.17</v>
      </c>
      <c r="O33" s="21"/>
      <c r="P33" s="22"/>
    </row>
    <row r="34" spans="1:16" ht="15" x14ac:dyDescent="0.25">
      <c r="A34" s="16" t="s">
        <v>21</v>
      </c>
      <c r="B34" s="17">
        <f>ROUND(L34/12*$J$2,2)</f>
        <v>1771.16</v>
      </c>
      <c r="C34" s="17">
        <f t="shared" si="3"/>
        <v>10.62</v>
      </c>
      <c r="D34" s="17">
        <f>ROUND((B34+C34)/12,2)</f>
        <v>148.47999999999999</v>
      </c>
      <c r="E34" s="17">
        <f>ROUND(N34/12*$J$2,2)</f>
        <v>210.16</v>
      </c>
      <c r="F34" s="17">
        <f>SUM(B34:E34)</f>
        <v>2140.42</v>
      </c>
      <c r="G34" s="17">
        <f>(F34+140)/13.5-(F34+140)*0.5%</f>
        <v>157.51790000000003</v>
      </c>
      <c r="H34" s="17">
        <f>ROUND(F34+G34,2)</f>
        <v>2297.94</v>
      </c>
      <c r="I34" s="18">
        <f>ROUND(F34*33.663%,2)</f>
        <v>720.53</v>
      </c>
      <c r="J34" s="19">
        <f>H34+I34</f>
        <v>3018.4700000000003</v>
      </c>
      <c r="K34" s="20"/>
      <c r="L34" s="29">
        <v>25505.79</v>
      </c>
      <c r="M34" s="18">
        <f>12.75*12</f>
        <v>153</v>
      </c>
      <c r="N34" s="18">
        <v>3026.46</v>
      </c>
      <c r="O34" s="21"/>
      <c r="P34" s="22"/>
    </row>
    <row r="35" spans="1:16" ht="15" x14ac:dyDescent="0.25">
      <c r="A35" s="16" t="s">
        <v>22</v>
      </c>
      <c r="B35" s="17">
        <f>ROUND(L35/12*$J$2,2)</f>
        <v>1992.53</v>
      </c>
      <c r="C35" s="17">
        <f t="shared" si="3"/>
        <v>11.96</v>
      </c>
      <c r="D35" s="17">
        <f>ROUND((B35+C35)/12,2)</f>
        <v>167.04</v>
      </c>
      <c r="E35" s="17">
        <f>ROUND(N35/12*$J$2,2)</f>
        <v>248.41</v>
      </c>
      <c r="F35" s="17">
        <f>SUM(B35:E35)</f>
        <v>2419.94</v>
      </c>
      <c r="G35" s="17">
        <f>(F35+284.08)/13.5-(F35+284.08)*0.5%</f>
        <v>186.7776777777778</v>
      </c>
      <c r="H35" s="17">
        <f>ROUND(F35+G35,2)</f>
        <v>2606.7199999999998</v>
      </c>
      <c r="I35" s="18">
        <f>ROUND(F35*33.663%,2)</f>
        <v>814.62</v>
      </c>
      <c r="J35" s="19">
        <f>H35+I35</f>
        <v>3421.3399999999997</v>
      </c>
      <c r="K35" s="20"/>
      <c r="L35" s="29">
        <v>28693.65</v>
      </c>
      <c r="M35" s="18">
        <f>14.35*12</f>
        <v>172.2</v>
      </c>
      <c r="N35" s="18">
        <v>3577.2</v>
      </c>
      <c r="O35" s="21"/>
      <c r="P35" s="22"/>
    </row>
    <row r="36" spans="1:16" ht="15" x14ac:dyDescent="0.25">
      <c r="B36" s="23"/>
      <c r="C36" s="23"/>
      <c r="D36" s="23"/>
      <c r="E36" s="23"/>
      <c r="F36" s="23"/>
      <c r="G36" s="23"/>
      <c r="H36" s="23"/>
      <c r="I36" s="24"/>
      <c r="J36" s="20"/>
      <c r="K36" s="20"/>
      <c r="L36" s="24"/>
      <c r="M36" s="24"/>
      <c r="N36" s="24"/>
      <c r="O36" s="21"/>
      <c r="P36" s="22"/>
    </row>
    <row r="38" spans="1:16" ht="15" x14ac:dyDescent="0.25">
      <c r="A38" s="27" t="s">
        <v>23</v>
      </c>
      <c r="B38" s="2" t="s">
        <v>24</v>
      </c>
      <c r="M38" s="25"/>
      <c r="N38" s="25"/>
      <c r="O38" s="26"/>
      <c r="P38" s="22"/>
    </row>
  </sheetData>
  <mergeCells count="1">
    <mergeCell ref="A1:G1"/>
  </mergeCells>
  <printOptions horizontalCentered="1"/>
  <pageMargins left="0" right="0" top="0.98425196850393704" bottom="0.98425196850393704" header="0.51181102362204722" footer="0.51181102362204722"/>
  <pageSetup paperSize="9" scale="67"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106A-4EDA-4C93-9ACA-4620DD33601A}">
  <sheetPr>
    <pageSetUpPr fitToPage="1"/>
  </sheetPr>
  <dimension ref="A1:P38"/>
  <sheetViews>
    <sheetView view="pageBreakPreview" zoomScaleSheetLayoutView="100" workbookViewId="0">
      <selection activeCell="K2" sqref="K2"/>
    </sheetView>
  </sheetViews>
  <sheetFormatPr defaultColWidth="12.28515625" defaultRowHeight="12.75" x14ac:dyDescent="0.25"/>
  <cols>
    <col min="1" max="1" width="22.7109375" style="2" bestFit="1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7" width="14.7109375" style="2" customWidth="1"/>
    <col min="8" max="9" width="12.28515625" style="2" customWidth="1"/>
    <col min="10" max="10" width="14.42578125" style="2" customWidth="1"/>
    <col min="11" max="11" width="13.28515625" style="2" customWidth="1"/>
    <col min="12" max="12" width="13.85546875" style="2" customWidth="1"/>
    <col min="13" max="13" width="9.42578125" style="2" customWidth="1"/>
    <col min="14" max="14" width="11.28515625" style="2" customWidth="1"/>
    <col min="15" max="15" width="16.42578125" style="2" bestFit="1" customWidth="1"/>
    <col min="16" max="16384" width="12.28515625" style="2"/>
  </cols>
  <sheetData>
    <row r="1" spans="1:16" ht="14.25" x14ac:dyDescent="0.25">
      <c r="A1" s="32" t="s">
        <v>25</v>
      </c>
      <c r="B1" s="32"/>
      <c r="C1" s="32"/>
      <c r="D1" s="32"/>
      <c r="E1" s="32"/>
      <c r="F1" s="32"/>
      <c r="G1" s="32"/>
      <c r="J1" s="3"/>
      <c r="K1" s="3"/>
      <c r="L1" s="4"/>
    </row>
    <row r="2" spans="1:16" ht="15" x14ac:dyDescent="0.2">
      <c r="A2" s="5"/>
      <c r="B2" s="1" t="s">
        <v>0</v>
      </c>
      <c r="C2" s="1"/>
      <c r="D2" s="1"/>
      <c r="E2" s="1"/>
      <c r="F2" s="1"/>
      <c r="G2" s="1"/>
      <c r="H2" s="4"/>
      <c r="I2" s="4"/>
      <c r="J2" s="28">
        <v>0.66659999999999997</v>
      </c>
      <c r="K2" s="6"/>
      <c r="L2" s="4"/>
      <c r="M2" s="4"/>
      <c r="N2" s="4"/>
    </row>
    <row r="3" spans="1:16" ht="15" x14ac:dyDescent="0.25">
      <c r="B3" s="23"/>
      <c r="C3" s="23"/>
      <c r="D3" s="23"/>
      <c r="E3" s="23"/>
      <c r="F3" s="23"/>
      <c r="G3" s="23"/>
      <c r="H3" s="23"/>
      <c r="I3" s="24"/>
      <c r="J3" s="20"/>
      <c r="K3" s="20"/>
      <c r="L3" s="24"/>
      <c r="M3" s="24"/>
      <c r="N3" s="24"/>
      <c r="O3" s="21"/>
      <c r="P3" s="22"/>
    </row>
    <row r="4" spans="1:16" ht="29.25" customHeight="1" x14ac:dyDescent="0.25">
      <c r="B4" s="4"/>
      <c r="C4" s="4"/>
      <c r="D4" s="4"/>
      <c r="F4" s="7"/>
      <c r="G4" s="4"/>
      <c r="H4" s="4"/>
      <c r="J4" s="8" t="s">
        <v>29</v>
      </c>
      <c r="K4" s="20"/>
      <c r="L4" s="3"/>
      <c r="M4" s="4"/>
      <c r="N4" s="4"/>
      <c r="O4" s="4"/>
    </row>
    <row r="5" spans="1:16" ht="38.25" x14ac:dyDescent="0.25">
      <c r="A5" s="9" t="s">
        <v>1</v>
      </c>
      <c r="B5" s="10" t="s">
        <v>2</v>
      </c>
      <c r="C5" s="10" t="s">
        <v>3</v>
      </c>
      <c r="D5" s="9" t="s">
        <v>4</v>
      </c>
      <c r="E5" s="10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0"/>
      <c r="L5" s="11" t="s">
        <v>11</v>
      </c>
      <c r="M5" s="12" t="s">
        <v>3</v>
      </c>
      <c r="N5" s="11" t="s">
        <v>12</v>
      </c>
      <c r="O5" s="13"/>
    </row>
    <row r="6" spans="1:16" ht="9.7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20"/>
      <c r="P6" s="15"/>
    </row>
    <row r="7" spans="1:16" ht="15" x14ac:dyDescent="0.25">
      <c r="A7" s="12" t="s">
        <v>13</v>
      </c>
      <c r="B7" s="17">
        <f>ROUND(L7/12*$J$2,2)</f>
        <v>1078.45</v>
      </c>
      <c r="C7" s="17">
        <f>ROUND((M7)/12*$J$2,2)</f>
        <v>0</v>
      </c>
      <c r="D7" s="17">
        <f>ROUND((B7+C7)/12,2)</f>
        <v>89.87</v>
      </c>
      <c r="E7" s="17">
        <f>ROUND(N7/12*$J$2,2)</f>
        <v>91.46</v>
      </c>
      <c r="F7" s="17">
        <f>SUM(B7:E7)</f>
        <v>1259.7800000000002</v>
      </c>
      <c r="G7" s="17">
        <f>(F7+140)/13.5-(F7+140)*0.5%</f>
        <v>96.688507407407414</v>
      </c>
      <c r="H7" s="17">
        <f>ROUND(F7+G7,2)</f>
        <v>1356.47</v>
      </c>
      <c r="I7" s="18">
        <f>ROUND(F7*33.663%,2)</f>
        <v>424.08</v>
      </c>
      <c r="J7" s="19">
        <f>H7+I7</f>
        <v>1780.55</v>
      </c>
      <c r="K7" s="20"/>
      <c r="L7" s="29">
        <v>19414.099999999999</v>
      </c>
      <c r="M7" s="29"/>
      <c r="N7" s="18">
        <v>1646.36</v>
      </c>
      <c r="O7" s="21"/>
      <c r="P7" s="22"/>
    </row>
    <row r="8" spans="1:16" ht="15" x14ac:dyDescent="0.25">
      <c r="A8" s="12" t="s">
        <v>14</v>
      </c>
      <c r="B8" s="17">
        <f>ROUND(L8/12*$J$2,2)</f>
        <v>1183.5899999999999</v>
      </c>
      <c r="C8" s="17">
        <f t="shared" ref="C8:C11" si="0">ROUND((M8)/12*$J$2,2)</f>
        <v>0</v>
      </c>
      <c r="D8" s="17">
        <f>ROUND((B8+C8)/12,2)</f>
        <v>98.63</v>
      </c>
      <c r="E8" s="17">
        <f>ROUND(N8/12*$J$2,2)</f>
        <v>91.46</v>
      </c>
      <c r="F8" s="17">
        <f>SUM(B8:E8)</f>
        <v>1373.6799999999998</v>
      </c>
      <c r="G8" s="17">
        <f>(F8+140)/13.5-(F8+140)*0.5%</f>
        <v>104.55604444444444</v>
      </c>
      <c r="H8" s="17">
        <f>ROUND(F8+G8,2)</f>
        <v>1478.24</v>
      </c>
      <c r="I8" s="18">
        <f>ROUND(F8*33.663%,2)</f>
        <v>462.42</v>
      </c>
      <c r="J8" s="19">
        <f>H8+I8</f>
        <v>1940.66</v>
      </c>
      <c r="K8" s="20"/>
      <c r="L8" s="29">
        <v>21306.79</v>
      </c>
      <c r="M8" s="29"/>
      <c r="N8" s="18">
        <v>1646.36</v>
      </c>
      <c r="O8" s="21"/>
      <c r="P8" s="22"/>
    </row>
    <row r="9" spans="1:16" ht="15" x14ac:dyDescent="0.25">
      <c r="A9" s="12" t="s">
        <v>15</v>
      </c>
      <c r="B9" s="17">
        <f>ROUND(L9/12*$J$2,2)</f>
        <v>1220.55</v>
      </c>
      <c r="C9" s="17">
        <f t="shared" si="0"/>
        <v>0</v>
      </c>
      <c r="D9" s="17">
        <f>ROUND((B9+C9)/12,2)</f>
        <v>101.71</v>
      </c>
      <c r="E9" s="17">
        <f>ROUND(N9/12*$J$2,2)</f>
        <v>121.5</v>
      </c>
      <c r="F9" s="17">
        <f>SUM(B9:E9)</f>
        <v>1443.76</v>
      </c>
      <c r="G9" s="17">
        <f>(F9+140)/13.5-(F9+140)*0.5%</f>
        <v>109.39675555555554</v>
      </c>
      <c r="H9" s="17">
        <f>ROUND(F9+G9,2)</f>
        <v>1553.16</v>
      </c>
      <c r="I9" s="18">
        <f>ROUND(F9*33.663%,2)</f>
        <v>486.01</v>
      </c>
      <c r="J9" s="19">
        <f>H9+I9</f>
        <v>2039.17</v>
      </c>
      <c r="K9" s="20"/>
      <c r="L9" s="29">
        <v>21972.04</v>
      </c>
      <c r="M9" s="29"/>
      <c r="N9" s="18">
        <v>2187.17</v>
      </c>
      <c r="O9" s="21"/>
      <c r="P9" s="22"/>
    </row>
    <row r="10" spans="1:16" ht="15" x14ac:dyDescent="0.25">
      <c r="A10" s="12" t="s">
        <v>16</v>
      </c>
      <c r="B10" s="17">
        <f>ROUND(L10/12*$J$2,2)</f>
        <v>1416.85</v>
      </c>
      <c r="C10" s="17">
        <f t="shared" si="0"/>
        <v>0</v>
      </c>
      <c r="D10" s="17">
        <f>ROUND((B10+C10)/12,2)</f>
        <v>118.07</v>
      </c>
      <c r="E10" s="17">
        <f>ROUND(N10/12*$J$2,2)</f>
        <v>168.12</v>
      </c>
      <c r="F10" s="17">
        <f>SUM(B10:E10)</f>
        <v>1703.04</v>
      </c>
      <c r="G10" s="17">
        <f>(F10+140)/13.5-(F10+140)*0.5%</f>
        <v>127.30628148148149</v>
      </c>
      <c r="H10" s="17">
        <f>ROUND(F10+G10,2)</f>
        <v>1830.35</v>
      </c>
      <c r="I10" s="18">
        <f>ROUND(F10*33.663%,2)</f>
        <v>573.29</v>
      </c>
      <c r="J10" s="19">
        <f>H10+I10</f>
        <v>2403.64</v>
      </c>
      <c r="K10" s="20"/>
      <c r="L10" s="29">
        <v>25505.79</v>
      </c>
      <c r="M10" s="29"/>
      <c r="N10" s="18">
        <v>3026.46</v>
      </c>
      <c r="O10" s="21"/>
      <c r="P10" s="22"/>
    </row>
    <row r="11" spans="1:16" ht="15" x14ac:dyDescent="0.25">
      <c r="A11" s="12" t="s">
        <v>17</v>
      </c>
      <c r="B11" s="17">
        <f>ROUND(L11/12*$J$2,2)</f>
        <v>1593.93</v>
      </c>
      <c r="C11" s="17">
        <f t="shared" si="0"/>
        <v>0</v>
      </c>
      <c r="D11" s="17">
        <f>ROUND((B11+C11)/12,2)</f>
        <v>132.83000000000001</v>
      </c>
      <c r="E11" s="17">
        <f>ROUND(N11/12*$J$2,2)</f>
        <v>198.71</v>
      </c>
      <c r="F11" s="17">
        <f>SUM(B11:E11)</f>
        <v>1925.47</v>
      </c>
      <c r="G11" s="17">
        <f>(F11+284.08)/13.5-(F11+284.08)*0.5%</f>
        <v>152.62262037037038</v>
      </c>
      <c r="H11" s="17">
        <f>ROUND(F11+G11,2)</f>
        <v>2078.09</v>
      </c>
      <c r="I11" s="18">
        <f>ROUND(F11*33.663%,2)</f>
        <v>648.16999999999996</v>
      </c>
      <c r="J11" s="19">
        <f>H11+I11</f>
        <v>2726.26</v>
      </c>
      <c r="K11" s="20"/>
      <c r="L11" s="29">
        <v>28693.65</v>
      </c>
      <c r="M11" s="29"/>
      <c r="N11" s="18">
        <v>3577.2</v>
      </c>
      <c r="O11" s="21"/>
      <c r="P11" s="22"/>
    </row>
    <row r="12" spans="1:16" ht="15" x14ac:dyDescent="0.25">
      <c r="A12" s="30"/>
      <c r="B12" s="23"/>
      <c r="C12" s="23"/>
      <c r="D12" s="23"/>
      <c r="E12" s="23"/>
      <c r="F12" s="23"/>
      <c r="G12" s="23"/>
      <c r="H12" s="23"/>
      <c r="I12" s="24"/>
      <c r="J12" s="20"/>
      <c r="K12" s="20"/>
      <c r="L12" s="31"/>
      <c r="M12" s="31"/>
      <c r="N12" s="24"/>
      <c r="O12" s="21"/>
      <c r="P12" s="22"/>
    </row>
    <row r="13" spans="1:16" ht="29.25" customHeight="1" x14ac:dyDescent="0.25">
      <c r="B13" s="4"/>
      <c r="C13" s="4"/>
      <c r="D13" s="4"/>
      <c r="F13" s="7"/>
      <c r="G13" s="4"/>
      <c r="H13" s="4"/>
      <c r="J13" s="8" t="s">
        <v>30</v>
      </c>
      <c r="K13" s="20"/>
      <c r="L13" s="3"/>
      <c r="M13" s="4"/>
      <c r="N13" s="4"/>
      <c r="O13" s="4"/>
    </row>
    <row r="14" spans="1:16" ht="38.25" x14ac:dyDescent="0.25">
      <c r="A14" s="9" t="s">
        <v>18</v>
      </c>
      <c r="B14" s="10" t="s">
        <v>2</v>
      </c>
      <c r="C14" s="10" t="s">
        <v>27</v>
      </c>
      <c r="D14" s="9" t="s">
        <v>4</v>
      </c>
      <c r="E14" s="10" t="s">
        <v>5</v>
      </c>
      <c r="F14" s="9" t="s">
        <v>6</v>
      </c>
      <c r="G14" s="10" t="s">
        <v>7</v>
      </c>
      <c r="H14" s="10" t="s">
        <v>8</v>
      </c>
      <c r="I14" s="10" t="s">
        <v>9</v>
      </c>
      <c r="J14" s="10" t="s">
        <v>10</v>
      </c>
      <c r="K14" s="20"/>
      <c r="L14" s="11" t="s">
        <v>11</v>
      </c>
      <c r="M14" s="12" t="s">
        <v>3</v>
      </c>
      <c r="N14" s="11" t="s">
        <v>12</v>
      </c>
      <c r="O14" s="13"/>
    </row>
    <row r="15" spans="1:16" ht="9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20"/>
      <c r="P15" s="15"/>
    </row>
    <row r="16" spans="1:16" ht="15" x14ac:dyDescent="0.25">
      <c r="A16" s="16" t="s">
        <v>19</v>
      </c>
      <c r="B16" s="17">
        <f>ROUND(L16/12*$J$2,2)</f>
        <v>1183.5899999999999</v>
      </c>
      <c r="C16" s="17">
        <f>ROUND((M16)/12*$J$2,2)</f>
        <v>0</v>
      </c>
      <c r="D16" s="17">
        <f>ROUND((B16+C16)/12,2)</f>
        <v>98.63</v>
      </c>
      <c r="E16" s="17">
        <f>ROUND(N16/12*$J$2,2)</f>
        <v>91.46</v>
      </c>
      <c r="F16" s="17">
        <f>SUM(B16:E16)</f>
        <v>1373.6799999999998</v>
      </c>
      <c r="G16" s="17">
        <f>(F16+140)/13.5-(F16+140)*0.5%</f>
        <v>104.55604444444444</v>
      </c>
      <c r="H16" s="17">
        <f>ROUND(F16+G16,2)</f>
        <v>1478.24</v>
      </c>
      <c r="I16" s="18">
        <f>ROUND(F16*33.663%,2)</f>
        <v>462.42</v>
      </c>
      <c r="J16" s="19">
        <f>H16+I16</f>
        <v>1940.66</v>
      </c>
      <c r="K16" s="20"/>
      <c r="L16" s="29">
        <v>21306.79</v>
      </c>
      <c r="M16" s="18"/>
      <c r="N16" s="18">
        <v>1646.36</v>
      </c>
      <c r="O16" s="21"/>
      <c r="P16" s="22"/>
    </row>
    <row r="17" spans="1:16" ht="15" x14ac:dyDescent="0.25">
      <c r="A17" s="16" t="s">
        <v>20</v>
      </c>
      <c r="B17" s="17">
        <f>ROUND(L17/12*$J$2,2)</f>
        <v>1241.99</v>
      </c>
      <c r="C17" s="17">
        <f t="shared" ref="C17:C19" si="1">ROUND((M17)/12*$J$2,2)</f>
        <v>0</v>
      </c>
      <c r="D17" s="17">
        <f>ROUND((B17+C17)/12,2)</f>
        <v>103.5</v>
      </c>
      <c r="E17" s="17">
        <f>ROUND(N17/12*$J$2,2)</f>
        <v>121.5</v>
      </c>
      <c r="F17" s="17">
        <f>SUM(B17:E17)</f>
        <v>1466.99</v>
      </c>
      <c r="G17" s="17">
        <f>(F17+140)/13.5-(F17+140)*0.5%</f>
        <v>111.0013462962963</v>
      </c>
      <c r="H17" s="17">
        <f>ROUND(F17+G17,2)</f>
        <v>1577.99</v>
      </c>
      <c r="I17" s="18">
        <f>ROUND(F17*33.663%,2)</f>
        <v>493.83</v>
      </c>
      <c r="J17" s="19">
        <f>H17+I17</f>
        <v>2071.8200000000002</v>
      </c>
      <c r="K17" s="20"/>
      <c r="L17" s="29">
        <v>22358.04</v>
      </c>
      <c r="M17" s="18"/>
      <c r="N17" s="18">
        <v>2187.17</v>
      </c>
      <c r="O17" s="21"/>
      <c r="P17" s="22"/>
    </row>
    <row r="18" spans="1:16" ht="15" x14ac:dyDescent="0.25">
      <c r="A18" s="16" t="s">
        <v>21</v>
      </c>
      <c r="B18" s="17">
        <f>ROUND(L18/12*$J$2,2)</f>
        <v>1416.85</v>
      </c>
      <c r="C18" s="17">
        <f t="shared" si="1"/>
        <v>0</v>
      </c>
      <c r="D18" s="17">
        <f>ROUND((B18+C18)/12,2)</f>
        <v>118.07</v>
      </c>
      <c r="E18" s="17">
        <f>ROUND(N18/12*$J$2,2)</f>
        <v>168.12</v>
      </c>
      <c r="F18" s="17">
        <f>SUM(B18:E18)</f>
        <v>1703.04</v>
      </c>
      <c r="G18" s="17">
        <f>(F18+140)/13.5-(F18+140)*0.5%</f>
        <v>127.30628148148149</v>
      </c>
      <c r="H18" s="17">
        <f>ROUND(F18+G18,2)</f>
        <v>1830.35</v>
      </c>
      <c r="I18" s="18">
        <f>ROUND(F18*33.663%,2)</f>
        <v>573.29</v>
      </c>
      <c r="J18" s="19">
        <f>H18+I18</f>
        <v>2403.64</v>
      </c>
      <c r="K18" s="20"/>
      <c r="L18" s="29">
        <v>25505.79</v>
      </c>
      <c r="M18" s="18"/>
      <c r="N18" s="18">
        <v>3026.46</v>
      </c>
      <c r="O18" s="21"/>
      <c r="P18" s="22"/>
    </row>
    <row r="19" spans="1:16" ht="15" x14ac:dyDescent="0.25">
      <c r="A19" s="16" t="s">
        <v>22</v>
      </c>
      <c r="B19" s="17">
        <f>ROUND(L19/12*$J$2,2)</f>
        <v>1593.93</v>
      </c>
      <c r="C19" s="17">
        <f t="shared" si="1"/>
        <v>0</v>
      </c>
      <c r="D19" s="17">
        <f>ROUND((B19+C19)/12,2)</f>
        <v>132.83000000000001</v>
      </c>
      <c r="E19" s="17">
        <f>ROUND(N19/12*$J$2,2)</f>
        <v>198.71</v>
      </c>
      <c r="F19" s="17">
        <f>SUM(B19:E19)</f>
        <v>1925.47</v>
      </c>
      <c r="G19" s="17">
        <f>(F19+284.08)/13.5-(F19+284.08)*0.5%</f>
        <v>152.62262037037038</v>
      </c>
      <c r="H19" s="17">
        <f>ROUND(F19+G19,2)</f>
        <v>2078.09</v>
      </c>
      <c r="I19" s="18">
        <f>ROUND(F19*33.663%,2)</f>
        <v>648.16999999999996</v>
      </c>
      <c r="J19" s="19">
        <f>H19+I19</f>
        <v>2726.26</v>
      </c>
      <c r="K19" s="20"/>
      <c r="L19" s="29">
        <v>28693.65</v>
      </c>
      <c r="M19" s="18"/>
      <c r="N19" s="18">
        <v>3577.2</v>
      </c>
      <c r="O19" s="21"/>
      <c r="P19" s="22"/>
    </row>
    <row r="20" spans="1:16" ht="15" x14ac:dyDescent="0.25">
      <c r="A20" s="30"/>
      <c r="B20" s="23"/>
      <c r="C20" s="23"/>
      <c r="D20" s="23"/>
      <c r="E20" s="23"/>
      <c r="F20" s="23"/>
      <c r="G20" s="23"/>
      <c r="H20" s="23"/>
      <c r="I20" s="24"/>
      <c r="J20" s="20"/>
      <c r="K20" s="20"/>
      <c r="L20" s="31"/>
      <c r="M20" s="31"/>
      <c r="N20" s="24"/>
      <c r="O20" s="21"/>
      <c r="P20" s="22"/>
    </row>
    <row r="21" spans="1:16" ht="29.25" customHeight="1" x14ac:dyDescent="0.25">
      <c r="B21" s="4"/>
      <c r="C21" s="4"/>
      <c r="D21" s="4"/>
      <c r="F21" s="7"/>
      <c r="G21" s="4"/>
      <c r="H21" s="4"/>
      <c r="J21" s="8" t="s">
        <v>26</v>
      </c>
      <c r="K21" s="20"/>
      <c r="L21" s="3"/>
      <c r="M21" s="4"/>
      <c r="N21" s="4"/>
      <c r="O21" s="4"/>
    </row>
    <row r="22" spans="1:16" ht="38.25" x14ac:dyDescent="0.25">
      <c r="A22" s="9" t="s">
        <v>18</v>
      </c>
      <c r="B22" s="10" t="s">
        <v>2</v>
      </c>
      <c r="C22" s="10" t="s">
        <v>27</v>
      </c>
      <c r="D22" s="9" t="s">
        <v>4</v>
      </c>
      <c r="E22" s="10" t="s">
        <v>5</v>
      </c>
      <c r="F22" s="9" t="s">
        <v>6</v>
      </c>
      <c r="G22" s="10" t="s">
        <v>7</v>
      </c>
      <c r="H22" s="10" t="s">
        <v>8</v>
      </c>
      <c r="I22" s="10" t="s">
        <v>9</v>
      </c>
      <c r="J22" s="10" t="s">
        <v>10</v>
      </c>
      <c r="K22" s="20"/>
      <c r="L22" s="11" t="s">
        <v>11</v>
      </c>
      <c r="M22" s="12" t="s">
        <v>3</v>
      </c>
      <c r="N22" s="11" t="s">
        <v>12</v>
      </c>
      <c r="O22" s="13"/>
    </row>
    <row r="23" spans="1:16" ht="9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20"/>
      <c r="P23" s="15"/>
    </row>
    <row r="24" spans="1:16" ht="15" x14ac:dyDescent="0.25">
      <c r="A24" s="16" t="s">
        <v>19</v>
      </c>
      <c r="B24" s="17">
        <f>ROUND(L24/12*$J$2,2)</f>
        <v>1183.5899999999999</v>
      </c>
      <c r="C24" s="17">
        <f>ROUND((M24)/12*$J$2,2)</f>
        <v>7.1</v>
      </c>
      <c r="D24" s="17">
        <f>ROUND((B24+C24)/12,2)</f>
        <v>99.22</v>
      </c>
      <c r="E24" s="17">
        <f>ROUND(N24/12*$J$2,2)</f>
        <v>91.46</v>
      </c>
      <c r="F24" s="17">
        <f>SUM(B24:E24)</f>
        <v>1381.37</v>
      </c>
      <c r="G24" s="17">
        <f>(F24+140)/13.5-(F24+140)*0.5%</f>
        <v>105.08722407407407</v>
      </c>
      <c r="H24" s="17">
        <f>ROUND(F24+G24,2)</f>
        <v>1486.46</v>
      </c>
      <c r="I24" s="18">
        <f>ROUND(F24*33.663%,2)</f>
        <v>465.01</v>
      </c>
      <c r="J24" s="19">
        <f>H24+I24</f>
        <v>1951.47</v>
      </c>
      <c r="K24" s="20"/>
      <c r="L24" s="29">
        <v>21306.79</v>
      </c>
      <c r="M24" s="18">
        <f>10.65*12</f>
        <v>127.80000000000001</v>
      </c>
      <c r="N24" s="18">
        <v>1646.36</v>
      </c>
      <c r="O24" s="21"/>
      <c r="P24" s="22"/>
    </row>
    <row r="25" spans="1:16" ht="15" x14ac:dyDescent="0.25">
      <c r="A25" s="16" t="s">
        <v>20</v>
      </c>
      <c r="B25" s="17">
        <f>ROUND(L25/12*$J$2,2)</f>
        <v>1241.99</v>
      </c>
      <c r="C25" s="17">
        <f t="shared" ref="C25:C27" si="2">ROUND((M25)/12*$J$2,2)</f>
        <v>7.45</v>
      </c>
      <c r="D25" s="17">
        <f>ROUND((B25+C25)/12,2)</f>
        <v>104.12</v>
      </c>
      <c r="E25" s="17">
        <f>ROUND(N25/12*$J$2,2)</f>
        <v>121.5</v>
      </c>
      <c r="F25" s="17">
        <f>SUM(B25:E25)</f>
        <v>1475.06</v>
      </c>
      <c r="G25" s="17">
        <f>(F25+140)/13.5-(F25+140)*0.5%</f>
        <v>111.55877407407407</v>
      </c>
      <c r="H25" s="17">
        <f>ROUND(F25+G25,2)</f>
        <v>1586.62</v>
      </c>
      <c r="I25" s="18">
        <f>ROUND(F25*33.663%,2)</f>
        <v>496.55</v>
      </c>
      <c r="J25" s="19">
        <f>H25+I25</f>
        <v>2083.17</v>
      </c>
      <c r="K25" s="20"/>
      <c r="L25" s="29">
        <v>22358.04</v>
      </c>
      <c r="M25" s="18">
        <f>11.18*12</f>
        <v>134.16</v>
      </c>
      <c r="N25" s="18">
        <v>2187.17</v>
      </c>
      <c r="O25" s="21"/>
      <c r="P25" s="22"/>
    </row>
    <row r="26" spans="1:16" ht="15" x14ac:dyDescent="0.25">
      <c r="A26" s="16" t="s">
        <v>21</v>
      </c>
      <c r="B26" s="17">
        <f>ROUND(L26/12*$J$2,2)</f>
        <v>1416.85</v>
      </c>
      <c r="C26" s="17">
        <f t="shared" si="2"/>
        <v>8.5</v>
      </c>
      <c r="D26" s="17">
        <f>ROUND((B26+C26)/12,2)</f>
        <v>118.78</v>
      </c>
      <c r="E26" s="17">
        <f>ROUND(N26/12*$J$2,2)</f>
        <v>168.12</v>
      </c>
      <c r="F26" s="17">
        <f>SUM(B26:E26)</f>
        <v>1712.25</v>
      </c>
      <c r="G26" s="17">
        <f>(F26+140)/13.5-(F26+140)*0.5%</f>
        <v>127.94245370370369</v>
      </c>
      <c r="H26" s="17">
        <f>ROUND(F26+G26,2)</f>
        <v>1840.19</v>
      </c>
      <c r="I26" s="18">
        <f>ROUND(F26*33.663%,2)</f>
        <v>576.39</v>
      </c>
      <c r="J26" s="19">
        <f>H26+I26</f>
        <v>2416.58</v>
      </c>
      <c r="K26" s="20"/>
      <c r="L26" s="29">
        <v>25505.79</v>
      </c>
      <c r="M26" s="18">
        <f>12.75*12</f>
        <v>153</v>
      </c>
      <c r="N26" s="18">
        <v>3026.46</v>
      </c>
      <c r="O26" s="21"/>
      <c r="P26" s="22"/>
    </row>
    <row r="27" spans="1:16" ht="15" x14ac:dyDescent="0.25">
      <c r="A27" s="16" t="s">
        <v>22</v>
      </c>
      <c r="B27" s="17">
        <f>ROUND(L27/12*$J$2,2)</f>
        <v>1593.93</v>
      </c>
      <c r="C27" s="17">
        <f t="shared" si="2"/>
        <v>9.57</v>
      </c>
      <c r="D27" s="17">
        <f>ROUND((B27+C27)/12,2)</f>
        <v>133.63</v>
      </c>
      <c r="E27" s="17">
        <f>ROUND(N27/12*$J$2,2)</f>
        <v>198.71</v>
      </c>
      <c r="F27" s="17">
        <f>SUM(B27:E27)</f>
        <v>1935.8400000000001</v>
      </c>
      <c r="G27" s="17">
        <f>(F27+284.08)/13.5-(F27+284.08)*0.5%</f>
        <v>153.33891851851851</v>
      </c>
      <c r="H27" s="17">
        <f>ROUND(F27+G27,2)</f>
        <v>2089.1799999999998</v>
      </c>
      <c r="I27" s="18">
        <f>ROUND(F27*33.663%,2)</f>
        <v>651.66</v>
      </c>
      <c r="J27" s="19">
        <f>H27+I27</f>
        <v>2740.8399999999997</v>
      </c>
      <c r="K27" s="20"/>
      <c r="L27" s="29">
        <v>28693.65</v>
      </c>
      <c r="M27" s="18">
        <f>14.35*12</f>
        <v>172.2</v>
      </c>
      <c r="N27" s="18">
        <v>3577.2</v>
      </c>
      <c r="O27" s="21"/>
      <c r="P27" s="22"/>
    </row>
    <row r="28" spans="1:16" ht="15" x14ac:dyDescent="0.25">
      <c r="B28" s="23"/>
      <c r="C28" s="23"/>
      <c r="D28" s="23"/>
      <c r="E28" s="23"/>
      <c r="F28" s="23"/>
      <c r="G28" s="23"/>
      <c r="H28" s="23"/>
      <c r="I28" s="24"/>
      <c r="J28" s="20"/>
      <c r="K28" s="20"/>
      <c r="L28" s="24"/>
      <c r="M28" s="24"/>
      <c r="N28" s="24"/>
      <c r="O28" s="21"/>
      <c r="P28" s="22"/>
    </row>
    <row r="29" spans="1:16" ht="29.25" customHeight="1" x14ac:dyDescent="0.25">
      <c r="B29" s="4"/>
      <c r="C29" s="4"/>
      <c r="D29" s="4"/>
      <c r="F29" s="7"/>
      <c r="G29" s="4"/>
      <c r="H29" s="4"/>
      <c r="J29" s="8" t="s">
        <v>28</v>
      </c>
      <c r="K29" s="20"/>
      <c r="L29" s="3"/>
      <c r="M29" s="4"/>
      <c r="N29" s="4"/>
      <c r="O29" s="4"/>
    </row>
    <row r="30" spans="1:16" ht="38.25" x14ac:dyDescent="0.25">
      <c r="A30" s="9" t="s">
        <v>18</v>
      </c>
      <c r="B30" s="10" t="s">
        <v>2</v>
      </c>
      <c r="C30" s="10" t="s">
        <v>27</v>
      </c>
      <c r="D30" s="9" t="s">
        <v>4</v>
      </c>
      <c r="E30" s="10" t="s">
        <v>5</v>
      </c>
      <c r="F30" s="9" t="s">
        <v>6</v>
      </c>
      <c r="G30" s="10" t="s">
        <v>7</v>
      </c>
      <c r="H30" s="10" t="s">
        <v>8</v>
      </c>
      <c r="I30" s="10" t="s">
        <v>9</v>
      </c>
      <c r="J30" s="10" t="s">
        <v>10</v>
      </c>
      <c r="K30" s="20"/>
      <c r="L30" s="11" t="s">
        <v>11</v>
      </c>
      <c r="M30" s="12" t="s">
        <v>3</v>
      </c>
      <c r="N30" s="11" t="s">
        <v>12</v>
      </c>
      <c r="O30" s="13"/>
    </row>
    <row r="31" spans="1:16" ht="9.7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20"/>
      <c r="P31" s="15"/>
    </row>
    <row r="32" spans="1:16" ht="15" x14ac:dyDescent="0.25">
      <c r="A32" s="16" t="s">
        <v>19</v>
      </c>
      <c r="B32" s="17">
        <f>ROUND(L32/12*$J$2,2)</f>
        <v>1183.5899999999999</v>
      </c>
      <c r="C32" s="17">
        <f>ROUND((M32)/12*$J$2,2)</f>
        <v>7.1</v>
      </c>
      <c r="D32" s="17">
        <f>ROUND((B32+C32)/12,2)</f>
        <v>99.22</v>
      </c>
      <c r="E32" s="17">
        <f>ROUND(N32/12*$J$2,2)</f>
        <v>91.46</v>
      </c>
      <c r="F32" s="17">
        <f>SUM(B32:E32)</f>
        <v>1381.37</v>
      </c>
      <c r="G32" s="17">
        <f>(F32+140)/13.5-(F32+140)*0.5%</f>
        <v>105.08722407407407</v>
      </c>
      <c r="H32" s="17">
        <f>ROUND(F32+G32,2)</f>
        <v>1486.46</v>
      </c>
      <c r="I32" s="18">
        <f>ROUND(F32*33.663%,2)</f>
        <v>465.01</v>
      </c>
      <c r="J32" s="19">
        <f>H32+I32</f>
        <v>1951.47</v>
      </c>
      <c r="K32" s="20"/>
      <c r="L32" s="29">
        <v>21306.79</v>
      </c>
      <c r="M32" s="18">
        <f>10.65*12</f>
        <v>127.80000000000001</v>
      </c>
      <c r="N32" s="18">
        <v>1646.36</v>
      </c>
      <c r="O32" s="21"/>
      <c r="P32" s="22"/>
    </row>
    <row r="33" spans="1:16" ht="15" x14ac:dyDescent="0.25">
      <c r="A33" s="16" t="s">
        <v>20</v>
      </c>
      <c r="B33" s="17">
        <f>ROUND(L33/12*$J$2,2)</f>
        <v>1241.99</v>
      </c>
      <c r="C33" s="17">
        <f t="shared" ref="C33:C35" si="3">ROUND((M33)/12*$J$2,2)</f>
        <v>7.45</v>
      </c>
      <c r="D33" s="17">
        <f>ROUND((B33+C33)/12,2)</f>
        <v>104.12</v>
      </c>
      <c r="E33" s="17">
        <f>ROUND(N33/12*$J$2,2)</f>
        <v>121.5</v>
      </c>
      <c r="F33" s="17">
        <f>SUM(B33:E33)</f>
        <v>1475.06</v>
      </c>
      <c r="G33" s="17">
        <f>(F33+140)/13.5-(F33+140)*0.5%</f>
        <v>111.55877407407407</v>
      </c>
      <c r="H33" s="17">
        <f>ROUND(F33+G33,2)</f>
        <v>1586.62</v>
      </c>
      <c r="I33" s="18">
        <f>ROUND(F33*33.663%,2)</f>
        <v>496.55</v>
      </c>
      <c r="J33" s="19">
        <f>H33+I33</f>
        <v>2083.17</v>
      </c>
      <c r="K33" s="20"/>
      <c r="L33" s="29">
        <v>22358.04</v>
      </c>
      <c r="M33" s="18">
        <f>11.18*12</f>
        <v>134.16</v>
      </c>
      <c r="N33" s="18">
        <v>2187.17</v>
      </c>
      <c r="O33" s="21"/>
      <c r="P33" s="22"/>
    </row>
    <row r="34" spans="1:16" ht="15" x14ac:dyDescent="0.25">
      <c r="A34" s="16" t="s">
        <v>21</v>
      </c>
      <c r="B34" s="17">
        <f>ROUND(L34/12*$J$2,2)</f>
        <v>1416.85</v>
      </c>
      <c r="C34" s="17">
        <f t="shared" si="3"/>
        <v>8.5</v>
      </c>
      <c r="D34" s="17">
        <f>ROUND((B34+C34)/12,2)</f>
        <v>118.78</v>
      </c>
      <c r="E34" s="17">
        <f>ROUND(N34/12*$J$2,2)</f>
        <v>168.12</v>
      </c>
      <c r="F34" s="17">
        <f>SUM(B34:E34)</f>
        <v>1712.25</v>
      </c>
      <c r="G34" s="17">
        <f>(F34+140)/13.5-(F34+140)*0.5%</f>
        <v>127.94245370370369</v>
      </c>
      <c r="H34" s="17">
        <f>ROUND(F34+G34,2)</f>
        <v>1840.19</v>
      </c>
      <c r="I34" s="18">
        <f>ROUND(F34*33.663%,2)</f>
        <v>576.39</v>
      </c>
      <c r="J34" s="19">
        <f>H34+I34</f>
        <v>2416.58</v>
      </c>
      <c r="K34" s="20"/>
      <c r="L34" s="29">
        <v>25505.79</v>
      </c>
      <c r="M34" s="18">
        <f>12.75*12</f>
        <v>153</v>
      </c>
      <c r="N34" s="18">
        <v>3026.46</v>
      </c>
      <c r="O34" s="21"/>
      <c r="P34" s="22"/>
    </row>
    <row r="35" spans="1:16" ht="15" x14ac:dyDescent="0.25">
      <c r="A35" s="16" t="s">
        <v>22</v>
      </c>
      <c r="B35" s="17">
        <f>ROUND(L35/12*$J$2,2)</f>
        <v>1593.93</v>
      </c>
      <c r="C35" s="17">
        <f t="shared" si="3"/>
        <v>9.57</v>
      </c>
      <c r="D35" s="17">
        <f>ROUND((B35+C35)/12,2)</f>
        <v>133.63</v>
      </c>
      <c r="E35" s="17">
        <f>ROUND(N35/12*$J$2,2)</f>
        <v>198.71</v>
      </c>
      <c r="F35" s="17">
        <f>SUM(B35:E35)</f>
        <v>1935.8400000000001</v>
      </c>
      <c r="G35" s="17">
        <f>(F35+284.08)/13.5-(F35+284.08)*0.5%</f>
        <v>153.33891851851851</v>
      </c>
      <c r="H35" s="17">
        <f>ROUND(F35+G35,2)</f>
        <v>2089.1799999999998</v>
      </c>
      <c r="I35" s="18">
        <f>ROUND(F35*33.663%,2)</f>
        <v>651.66</v>
      </c>
      <c r="J35" s="19">
        <f>H35+I35</f>
        <v>2740.8399999999997</v>
      </c>
      <c r="K35" s="20"/>
      <c r="L35" s="29">
        <v>28693.65</v>
      </c>
      <c r="M35" s="18">
        <f>14.35*12</f>
        <v>172.2</v>
      </c>
      <c r="N35" s="18">
        <v>3577.2</v>
      </c>
      <c r="O35" s="21"/>
      <c r="P35" s="22"/>
    </row>
    <row r="36" spans="1:16" ht="15" x14ac:dyDescent="0.25">
      <c r="B36" s="23"/>
      <c r="C36" s="23"/>
      <c r="D36" s="23"/>
      <c r="E36" s="23"/>
      <c r="F36" s="23"/>
      <c r="G36" s="23"/>
      <c r="H36" s="23"/>
      <c r="I36" s="24"/>
      <c r="J36" s="20"/>
      <c r="K36" s="20"/>
      <c r="L36" s="24"/>
      <c r="M36" s="24"/>
      <c r="N36" s="24"/>
      <c r="O36" s="21"/>
      <c r="P36" s="22"/>
    </row>
    <row r="38" spans="1:16" ht="15" x14ac:dyDescent="0.25">
      <c r="A38" s="27" t="s">
        <v>23</v>
      </c>
      <c r="B38" s="2" t="s">
        <v>24</v>
      </c>
      <c r="M38" s="25"/>
      <c r="N38" s="25"/>
      <c r="O38" s="26"/>
      <c r="P38" s="22"/>
    </row>
  </sheetData>
  <mergeCells count="1">
    <mergeCell ref="A1:G1"/>
  </mergeCells>
  <printOptions horizontalCentered="1"/>
  <pageMargins left="0" right="0" top="0.98425196850393704" bottom="0.98425196850393704" header="0.51181102362204722" footer="0.51181102362204722"/>
  <pageSetup paperSize="9" scale="67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9895-4F7A-4680-B2C1-3FECECBFC4A0}">
  <sheetPr>
    <pageSetUpPr fitToPage="1"/>
  </sheetPr>
  <dimension ref="A1:P38"/>
  <sheetViews>
    <sheetView view="pageBreakPreview" zoomScaleSheetLayoutView="100" workbookViewId="0">
      <selection activeCell="J3" sqref="J3"/>
    </sheetView>
  </sheetViews>
  <sheetFormatPr defaultColWidth="12.28515625" defaultRowHeight="12.75" x14ac:dyDescent="0.25"/>
  <cols>
    <col min="1" max="1" width="22.7109375" style="2" bestFit="1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7" width="14.7109375" style="2" customWidth="1"/>
    <col min="8" max="9" width="12.28515625" style="2" customWidth="1"/>
    <col min="10" max="10" width="14.42578125" style="2" customWidth="1"/>
    <col min="11" max="11" width="13.28515625" style="2" customWidth="1"/>
    <col min="12" max="12" width="13.85546875" style="2" customWidth="1"/>
    <col min="13" max="13" width="9.42578125" style="2" customWidth="1"/>
    <col min="14" max="14" width="11.28515625" style="2" customWidth="1"/>
    <col min="15" max="15" width="16.42578125" style="2" bestFit="1" customWidth="1"/>
    <col min="16" max="16384" width="12.28515625" style="2"/>
  </cols>
  <sheetData>
    <row r="1" spans="1:16" ht="14.25" x14ac:dyDescent="0.25">
      <c r="A1" s="32" t="s">
        <v>25</v>
      </c>
      <c r="B1" s="32"/>
      <c r="C1" s="32"/>
      <c r="D1" s="32"/>
      <c r="E1" s="32"/>
      <c r="F1" s="32"/>
      <c r="G1" s="32"/>
      <c r="J1" s="3"/>
      <c r="K1" s="3"/>
      <c r="L1" s="4"/>
    </row>
    <row r="2" spans="1:16" ht="15" x14ac:dyDescent="0.2">
      <c r="A2" s="5"/>
      <c r="B2" s="1" t="s">
        <v>0</v>
      </c>
      <c r="C2" s="1"/>
      <c r="D2" s="1"/>
      <c r="E2" s="1"/>
      <c r="F2" s="1"/>
      <c r="G2" s="1"/>
      <c r="H2" s="4"/>
      <c r="I2" s="4"/>
      <c r="J2" s="28">
        <v>0.5</v>
      </c>
      <c r="K2" s="6"/>
      <c r="L2" s="4"/>
      <c r="M2" s="4"/>
      <c r="N2" s="4"/>
    </row>
    <row r="3" spans="1:16" ht="15" x14ac:dyDescent="0.25">
      <c r="B3" s="23"/>
      <c r="C3" s="23"/>
      <c r="D3" s="23"/>
      <c r="E3" s="23"/>
      <c r="F3" s="23"/>
      <c r="G3" s="23"/>
      <c r="H3" s="23"/>
      <c r="I3" s="24"/>
      <c r="J3" s="20"/>
      <c r="K3" s="20"/>
      <c r="L3" s="24"/>
      <c r="M3" s="24"/>
      <c r="N3" s="24"/>
      <c r="O3" s="21"/>
      <c r="P3" s="22"/>
    </row>
    <row r="4" spans="1:16" ht="29.25" customHeight="1" x14ac:dyDescent="0.25">
      <c r="B4" s="4"/>
      <c r="C4" s="4"/>
      <c r="D4" s="4"/>
      <c r="F4" s="7"/>
      <c r="G4" s="4"/>
      <c r="H4" s="4"/>
      <c r="J4" s="8" t="s">
        <v>29</v>
      </c>
      <c r="K4" s="20"/>
      <c r="L4" s="3"/>
      <c r="M4" s="4"/>
      <c r="N4" s="4"/>
      <c r="O4" s="4"/>
    </row>
    <row r="5" spans="1:16" ht="38.25" x14ac:dyDescent="0.25">
      <c r="A5" s="9" t="s">
        <v>1</v>
      </c>
      <c r="B5" s="10" t="s">
        <v>2</v>
      </c>
      <c r="C5" s="10" t="s">
        <v>3</v>
      </c>
      <c r="D5" s="9" t="s">
        <v>4</v>
      </c>
      <c r="E5" s="10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0"/>
      <c r="L5" s="11" t="s">
        <v>11</v>
      </c>
      <c r="M5" s="12" t="s">
        <v>3</v>
      </c>
      <c r="N5" s="11" t="s">
        <v>12</v>
      </c>
      <c r="O5" s="13"/>
    </row>
    <row r="6" spans="1:16" ht="9.7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20"/>
      <c r="P6" s="15"/>
    </row>
    <row r="7" spans="1:16" ht="15" x14ac:dyDescent="0.25">
      <c r="A7" s="12" t="s">
        <v>13</v>
      </c>
      <c r="B7" s="17">
        <f>ROUND(L7/12*$J$2,2)</f>
        <v>808.92</v>
      </c>
      <c r="C7" s="17">
        <f>ROUND((M7)/12*$J$2,2)</f>
        <v>0</v>
      </c>
      <c r="D7" s="17">
        <f>ROUND((B7+C7)/12,2)</f>
        <v>67.41</v>
      </c>
      <c r="E7" s="17">
        <f>ROUND(N7/12*$J$2,2)</f>
        <v>68.599999999999994</v>
      </c>
      <c r="F7" s="17">
        <f>SUM(B7:E7)</f>
        <v>944.93</v>
      </c>
      <c r="G7" s="17">
        <f>(F7+140)/13.5-(F7+140)*0.5%</f>
        <v>74.940535185185169</v>
      </c>
      <c r="H7" s="17">
        <f>ROUND(F7+G7,2)</f>
        <v>1019.87</v>
      </c>
      <c r="I7" s="18">
        <f>ROUND(F7*33.663%,2)</f>
        <v>318.08999999999997</v>
      </c>
      <c r="J7" s="19">
        <f>H7+I7</f>
        <v>1337.96</v>
      </c>
      <c r="K7" s="20"/>
      <c r="L7" s="29">
        <v>19414.099999999999</v>
      </c>
      <c r="M7" s="29"/>
      <c r="N7" s="18">
        <v>1646.36</v>
      </c>
      <c r="O7" s="21"/>
      <c r="P7" s="22"/>
    </row>
    <row r="8" spans="1:16" ht="15" x14ac:dyDescent="0.25">
      <c r="A8" s="12" t="s">
        <v>14</v>
      </c>
      <c r="B8" s="17">
        <f>ROUND(L8/12*$J$2,2)</f>
        <v>887.78</v>
      </c>
      <c r="C8" s="17">
        <f t="shared" ref="C8:C11" si="0">ROUND((M8)/12*$J$2,2)</f>
        <v>0</v>
      </c>
      <c r="D8" s="17">
        <f>ROUND((B8+C8)/12,2)</f>
        <v>73.98</v>
      </c>
      <c r="E8" s="17">
        <f>ROUND(N8/12*$J$2,2)</f>
        <v>68.599999999999994</v>
      </c>
      <c r="F8" s="17">
        <f>SUM(B8:E8)</f>
        <v>1030.3599999999999</v>
      </c>
      <c r="G8" s="17">
        <f>(F8+140)/13.5-(F8+140)*0.5%</f>
        <v>80.841533333333331</v>
      </c>
      <c r="H8" s="17">
        <f>ROUND(F8+G8,2)</f>
        <v>1111.2</v>
      </c>
      <c r="I8" s="18">
        <f>ROUND(F8*33.663%,2)</f>
        <v>346.85</v>
      </c>
      <c r="J8" s="19">
        <f>H8+I8</f>
        <v>1458.0500000000002</v>
      </c>
      <c r="K8" s="20"/>
      <c r="L8" s="29">
        <v>21306.79</v>
      </c>
      <c r="M8" s="29"/>
      <c r="N8" s="18">
        <v>1646.36</v>
      </c>
      <c r="O8" s="21"/>
      <c r="P8" s="22"/>
    </row>
    <row r="9" spans="1:16" ht="15" x14ac:dyDescent="0.25">
      <c r="A9" s="12" t="s">
        <v>15</v>
      </c>
      <c r="B9" s="17">
        <f>ROUND(L9/12*$J$2,2)</f>
        <v>915.5</v>
      </c>
      <c r="C9" s="17">
        <f t="shared" si="0"/>
        <v>0</v>
      </c>
      <c r="D9" s="17">
        <f>ROUND((B9+C9)/12,2)</f>
        <v>76.290000000000006</v>
      </c>
      <c r="E9" s="17">
        <f>ROUND(N9/12*$J$2,2)</f>
        <v>91.13</v>
      </c>
      <c r="F9" s="17">
        <f>SUM(B9:E9)</f>
        <v>1082.92</v>
      </c>
      <c r="G9" s="17">
        <f>(F9+140)/13.5-(F9+140)*0.5%</f>
        <v>84.472066666666677</v>
      </c>
      <c r="H9" s="17">
        <f>ROUND(F9+G9,2)</f>
        <v>1167.3900000000001</v>
      </c>
      <c r="I9" s="18">
        <f>ROUND(F9*33.663%,2)</f>
        <v>364.54</v>
      </c>
      <c r="J9" s="19">
        <f>H9+I9</f>
        <v>1531.93</v>
      </c>
      <c r="K9" s="20"/>
      <c r="L9" s="29">
        <v>21972.04</v>
      </c>
      <c r="M9" s="29"/>
      <c r="N9" s="18">
        <v>2187.17</v>
      </c>
      <c r="O9" s="21"/>
      <c r="P9" s="22"/>
    </row>
    <row r="10" spans="1:16" ht="15" x14ac:dyDescent="0.25">
      <c r="A10" s="12" t="s">
        <v>16</v>
      </c>
      <c r="B10" s="17">
        <f>ROUND(L10/12*$J$2,2)</f>
        <v>1062.74</v>
      </c>
      <c r="C10" s="17">
        <f t="shared" si="0"/>
        <v>0</v>
      </c>
      <c r="D10" s="17">
        <f>ROUND((B10+C10)/12,2)</f>
        <v>88.56</v>
      </c>
      <c r="E10" s="17">
        <f>ROUND(N10/12*$J$2,2)</f>
        <v>126.1</v>
      </c>
      <c r="F10" s="17">
        <f>SUM(B10:E10)</f>
        <v>1277.3999999999999</v>
      </c>
      <c r="G10" s="17">
        <f>(F10+140)/13.5-(F10+140)*0.5%</f>
        <v>97.905592592592583</v>
      </c>
      <c r="H10" s="17">
        <f>ROUND(F10+G10,2)</f>
        <v>1375.31</v>
      </c>
      <c r="I10" s="18">
        <f>ROUND(F10*33.663%,2)</f>
        <v>430.01</v>
      </c>
      <c r="J10" s="19">
        <f>H10+I10</f>
        <v>1805.32</v>
      </c>
      <c r="K10" s="20"/>
      <c r="L10" s="29">
        <v>25505.79</v>
      </c>
      <c r="M10" s="29"/>
      <c r="N10" s="18">
        <v>3026.46</v>
      </c>
      <c r="O10" s="21"/>
      <c r="P10" s="22"/>
    </row>
    <row r="11" spans="1:16" ht="15" x14ac:dyDescent="0.25">
      <c r="A11" s="12" t="s">
        <v>17</v>
      </c>
      <c r="B11" s="17">
        <f>ROUND(L11/12*$J$2,2)</f>
        <v>1195.57</v>
      </c>
      <c r="C11" s="17">
        <f t="shared" si="0"/>
        <v>0</v>
      </c>
      <c r="D11" s="17">
        <f>ROUND((B11+C11)/12,2)</f>
        <v>99.63</v>
      </c>
      <c r="E11" s="17">
        <f>ROUND(N11/12*$J$2,2)</f>
        <v>149.05000000000001</v>
      </c>
      <c r="F11" s="17">
        <f>SUM(B11:E11)</f>
        <v>1444.2499999999998</v>
      </c>
      <c r="G11" s="17">
        <f>(F11+284.08)/13.5-(F11+284.08)*0.5%</f>
        <v>119.38279444444441</v>
      </c>
      <c r="H11" s="17">
        <f>ROUND(F11+G11,2)</f>
        <v>1563.63</v>
      </c>
      <c r="I11" s="18">
        <f>ROUND(F11*33.663%,2)</f>
        <v>486.18</v>
      </c>
      <c r="J11" s="19">
        <f>H11+I11</f>
        <v>2049.81</v>
      </c>
      <c r="K11" s="20"/>
      <c r="L11" s="29">
        <v>28693.65</v>
      </c>
      <c r="M11" s="29"/>
      <c r="N11" s="18">
        <v>3577.2</v>
      </c>
      <c r="O11" s="21"/>
      <c r="P11" s="22"/>
    </row>
    <row r="12" spans="1:16" ht="15" x14ac:dyDescent="0.25">
      <c r="A12" s="30"/>
      <c r="B12" s="23"/>
      <c r="C12" s="23"/>
      <c r="D12" s="23"/>
      <c r="E12" s="23"/>
      <c r="F12" s="23"/>
      <c r="G12" s="23"/>
      <c r="H12" s="23"/>
      <c r="I12" s="24"/>
      <c r="J12" s="20"/>
      <c r="K12" s="20"/>
      <c r="L12" s="31"/>
      <c r="M12" s="31"/>
      <c r="N12" s="24"/>
      <c r="O12" s="21"/>
      <c r="P12" s="22"/>
    </row>
    <row r="13" spans="1:16" ht="29.25" customHeight="1" x14ac:dyDescent="0.25">
      <c r="B13" s="4"/>
      <c r="C13" s="4"/>
      <c r="D13" s="4"/>
      <c r="F13" s="7"/>
      <c r="G13" s="4"/>
      <c r="H13" s="4"/>
      <c r="J13" s="8" t="s">
        <v>30</v>
      </c>
      <c r="K13" s="20"/>
      <c r="L13" s="3"/>
      <c r="M13" s="4"/>
      <c r="N13" s="4"/>
      <c r="O13" s="4"/>
    </row>
    <row r="14" spans="1:16" ht="38.25" x14ac:dyDescent="0.25">
      <c r="A14" s="9" t="s">
        <v>18</v>
      </c>
      <c r="B14" s="10" t="s">
        <v>2</v>
      </c>
      <c r="C14" s="10" t="s">
        <v>27</v>
      </c>
      <c r="D14" s="9" t="s">
        <v>4</v>
      </c>
      <c r="E14" s="10" t="s">
        <v>5</v>
      </c>
      <c r="F14" s="9" t="s">
        <v>6</v>
      </c>
      <c r="G14" s="10" t="s">
        <v>7</v>
      </c>
      <c r="H14" s="10" t="s">
        <v>8</v>
      </c>
      <c r="I14" s="10" t="s">
        <v>9</v>
      </c>
      <c r="J14" s="10" t="s">
        <v>10</v>
      </c>
      <c r="K14" s="20"/>
      <c r="L14" s="11" t="s">
        <v>11</v>
      </c>
      <c r="M14" s="12" t="s">
        <v>3</v>
      </c>
      <c r="N14" s="11" t="s">
        <v>12</v>
      </c>
      <c r="O14" s="13"/>
    </row>
    <row r="15" spans="1:16" ht="9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20"/>
      <c r="P15" s="15"/>
    </row>
    <row r="16" spans="1:16" ht="15" x14ac:dyDescent="0.25">
      <c r="A16" s="16" t="s">
        <v>19</v>
      </c>
      <c r="B16" s="17">
        <f>ROUND(L16/12*$J$2,2)</f>
        <v>887.78</v>
      </c>
      <c r="C16" s="17">
        <f>ROUND((M16)/12*$J$2,2)</f>
        <v>0</v>
      </c>
      <c r="D16" s="17">
        <f>ROUND((B16+C16)/12,2)</f>
        <v>73.98</v>
      </c>
      <c r="E16" s="17">
        <f>ROUND(N16/12*$J$2,2)</f>
        <v>68.599999999999994</v>
      </c>
      <c r="F16" s="17">
        <f>SUM(B16:E16)</f>
        <v>1030.3599999999999</v>
      </c>
      <c r="G16" s="17">
        <f>(F16+140)/13.5-(F16+140)*0.5%</f>
        <v>80.841533333333331</v>
      </c>
      <c r="H16" s="17">
        <f>ROUND(F16+G16,2)</f>
        <v>1111.2</v>
      </c>
      <c r="I16" s="18">
        <f>ROUND(F16*33.663%,2)</f>
        <v>346.85</v>
      </c>
      <c r="J16" s="19">
        <f>H16+I16</f>
        <v>1458.0500000000002</v>
      </c>
      <c r="K16" s="20"/>
      <c r="L16" s="29">
        <v>21306.79</v>
      </c>
      <c r="M16" s="18"/>
      <c r="N16" s="18">
        <v>1646.36</v>
      </c>
      <c r="O16" s="21"/>
      <c r="P16" s="22"/>
    </row>
    <row r="17" spans="1:16" ht="15" x14ac:dyDescent="0.25">
      <c r="A17" s="16" t="s">
        <v>20</v>
      </c>
      <c r="B17" s="17">
        <f>ROUND(L17/12*$J$2,2)</f>
        <v>931.59</v>
      </c>
      <c r="C17" s="17">
        <f t="shared" ref="C17:C19" si="1">ROUND((M17)/12*$J$2,2)</f>
        <v>0</v>
      </c>
      <c r="D17" s="17">
        <f>ROUND((B17+C17)/12,2)</f>
        <v>77.63</v>
      </c>
      <c r="E17" s="17">
        <f>ROUND(N17/12*$J$2,2)</f>
        <v>91.13</v>
      </c>
      <c r="F17" s="17">
        <f>SUM(B17:E17)</f>
        <v>1100.3499999999999</v>
      </c>
      <c r="G17" s="17">
        <f>(F17+140)/13.5-(F17+140)*0.5%</f>
        <v>85.676027777777762</v>
      </c>
      <c r="H17" s="17">
        <f>ROUND(F17+G17,2)</f>
        <v>1186.03</v>
      </c>
      <c r="I17" s="18">
        <f>ROUND(F17*33.663%,2)</f>
        <v>370.41</v>
      </c>
      <c r="J17" s="19">
        <f>H17+I17</f>
        <v>1556.44</v>
      </c>
      <c r="K17" s="20"/>
      <c r="L17" s="29">
        <v>22358.04</v>
      </c>
      <c r="M17" s="18"/>
      <c r="N17" s="18">
        <v>2187.17</v>
      </c>
      <c r="O17" s="21"/>
      <c r="P17" s="22"/>
    </row>
    <row r="18" spans="1:16" ht="15" x14ac:dyDescent="0.25">
      <c r="A18" s="16" t="s">
        <v>21</v>
      </c>
      <c r="B18" s="17">
        <f>ROUND(L18/12*$J$2,2)</f>
        <v>1062.74</v>
      </c>
      <c r="C18" s="17">
        <f t="shared" si="1"/>
        <v>0</v>
      </c>
      <c r="D18" s="17">
        <f>ROUND((B18+C18)/12,2)</f>
        <v>88.56</v>
      </c>
      <c r="E18" s="17">
        <f>ROUND(N18/12*$J$2,2)</f>
        <v>126.1</v>
      </c>
      <c r="F18" s="17">
        <f>SUM(B18:E18)</f>
        <v>1277.3999999999999</v>
      </c>
      <c r="G18" s="17">
        <f>(F18+140)/13.5-(F18+140)*0.5%</f>
        <v>97.905592592592583</v>
      </c>
      <c r="H18" s="17">
        <f>ROUND(F18+G18,2)</f>
        <v>1375.31</v>
      </c>
      <c r="I18" s="18">
        <f>ROUND(F18*33.663%,2)</f>
        <v>430.01</v>
      </c>
      <c r="J18" s="19">
        <f>H18+I18</f>
        <v>1805.32</v>
      </c>
      <c r="K18" s="20"/>
      <c r="L18" s="29">
        <v>25505.79</v>
      </c>
      <c r="M18" s="18"/>
      <c r="N18" s="18">
        <v>3026.46</v>
      </c>
      <c r="O18" s="21"/>
      <c r="P18" s="22"/>
    </row>
    <row r="19" spans="1:16" ht="15" x14ac:dyDescent="0.25">
      <c r="A19" s="16" t="s">
        <v>22</v>
      </c>
      <c r="B19" s="17">
        <f>ROUND(L19/12*$J$2,2)</f>
        <v>1195.57</v>
      </c>
      <c r="C19" s="17">
        <f t="shared" si="1"/>
        <v>0</v>
      </c>
      <c r="D19" s="17">
        <f>ROUND((B19+C19)/12,2)</f>
        <v>99.63</v>
      </c>
      <c r="E19" s="17">
        <f>ROUND(N19/12*$J$2,2)</f>
        <v>149.05000000000001</v>
      </c>
      <c r="F19" s="17">
        <f>SUM(B19:E19)</f>
        <v>1444.2499999999998</v>
      </c>
      <c r="G19" s="17">
        <f>(F19+284.08)/13.5-(F19+284.08)*0.5%</f>
        <v>119.38279444444441</v>
      </c>
      <c r="H19" s="17">
        <f>ROUND(F19+G19,2)</f>
        <v>1563.63</v>
      </c>
      <c r="I19" s="18">
        <f>ROUND(F19*33.663%,2)</f>
        <v>486.18</v>
      </c>
      <c r="J19" s="19">
        <f>H19+I19</f>
        <v>2049.81</v>
      </c>
      <c r="K19" s="20"/>
      <c r="L19" s="29">
        <v>28693.65</v>
      </c>
      <c r="M19" s="18"/>
      <c r="N19" s="18">
        <v>3577.2</v>
      </c>
      <c r="O19" s="21"/>
      <c r="P19" s="22"/>
    </row>
    <row r="20" spans="1:16" ht="15" x14ac:dyDescent="0.25">
      <c r="A20" s="30"/>
      <c r="B20" s="23"/>
      <c r="C20" s="23"/>
      <c r="D20" s="23"/>
      <c r="E20" s="23"/>
      <c r="F20" s="23"/>
      <c r="G20" s="23"/>
      <c r="H20" s="23"/>
      <c r="I20" s="24"/>
      <c r="J20" s="20"/>
      <c r="K20" s="20"/>
      <c r="L20" s="31"/>
      <c r="M20" s="31"/>
      <c r="N20" s="24"/>
      <c r="O20" s="21"/>
      <c r="P20" s="22"/>
    </row>
    <row r="21" spans="1:16" ht="29.25" customHeight="1" x14ac:dyDescent="0.25">
      <c r="B21" s="4"/>
      <c r="C21" s="4"/>
      <c r="D21" s="4"/>
      <c r="F21" s="7"/>
      <c r="G21" s="4"/>
      <c r="H21" s="4"/>
      <c r="J21" s="8" t="s">
        <v>26</v>
      </c>
      <c r="K21" s="20"/>
      <c r="L21" s="3"/>
      <c r="M21" s="4"/>
      <c r="N21" s="4"/>
      <c r="O21" s="4"/>
    </row>
    <row r="22" spans="1:16" ht="38.25" x14ac:dyDescent="0.25">
      <c r="A22" s="9" t="s">
        <v>18</v>
      </c>
      <c r="B22" s="10" t="s">
        <v>2</v>
      </c>
      <c r="C22" s="10" t="s">
        <v>27</v>
      </c>
      <c r="D22" s="9" t="s">
        <v>4</v>
      </c>
      <c r="E22" s="10" t="s">
        <v>5</v>
      </c>
      <c r="F22" s="9" t="s">
        <v>6</v>
      </c>
      <c r="G22" s="10" t="s">
        <v>7</v>
      </c>
      <c r="H22" s="10" t="s">
        <v>8</v>
      </c>
      <c r="I22" s="10" t="s">
        <v>9</v>
      </c>
      <c r="J22" s="10" t="s">
        <v>10</v>
      </c>
      <c r="K22" s="20"/>
      <c r="L22" s="11" t="s">
        <v>11</v>
      </c>
      <c r="M22" s="12" t="s">
        <v>3</v>
      </c>
      <c r="N22" s="11" t="s">
        <v>12</v>
      </c>
      <c r="O22" s="13"/>
    </row>
    <row r="23" spans="1:16" ht="9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20"/>
      <c r="P23" s="15"/>
    </row>
    <row r="24" spans="1:16" ht="15" x14ac:dyDescent="0.25">
      <c r="A24" s="16" t="s">
        <v>19</v>
      </c>
      <c r="B24" s="17">
        <f>ROUND(L24/12*$J$2,2)</f>
        <v>887.78</v>
      </c>
      <c r="C24" s="17">
        <f>ROUND((M24)/12*$J$2,2)</f>
        <v>5.33</v>
      </c>
      <c r="D24" s="17">
        <f>ROUND((B24+C24)/12,2)</f>
        <v>74.430000000000007</v>
      </c>
      <c r="E24" s="17">
        <f>ROUND(N24/12*$J$2,2)</f>
        <v>68.599999999999994</v>
      </c>
      <c r="F24" s="17">
        <f>SUM(B24:E24)</f>
        <v>1036.1399999999999</v>
      </c>
      <c r="G24" s="17">
        <f>(F24+140)/13.5-(F24+140)*0.5%</f>
        <v>81.240781481481463</v>
      </c>
      <c r="H24" s="17">
        <f>ROUND(F24+G24,2)</f>
        <v>1117.3800000000001</v>
      </c>
      <c r="I24" s="18">
        <f>ROUND(F24*33.663%,2)</f>
        <v>348.8</v>
      </c>
      <c r="J24" s="19">
        <f>H24+I24</f>
        <v>1466.18</v>
      </c>
      <c r="K24" s="20"/>
      <c r="L24" s="29">
        <v>21306.79</v>
      </c>
      <c r="M24" s="18">
        <f>10.65*12</f>
        <v>127.80000000000001</v>
      </c>
      <c r="N24" s="18">
        <v>1646.36</v>
      </c>
      <c r="O24" s="21"/>
      <c r="P24" s="22"/>
    </row>
    <row r="25" spans="1:16" ht="15" x14ac:dyDescent="0.25">
      <c r="A25" s="16" t="s">
        <v>20</v>
      </c>
      <c r="B25" s="17">
        <f>ROUND(L25/12*$J$2,2)</f>
        <v>931.59</v>
      </c>
      <c r="C25" s="17">
        <f t="shared" ref="C25:C27" si="2">ROUND((M25)/12*$J$2,2)</f>
        <v>5.59</v>
      </c>
      <c r="D25" s="17">
        <f>ROUND((B25+C25)/12,2)</f>
        <v>78.099999999999994</v>
      </c>
      <c r="E25" s="17">
        <f>ROUND(N25/12*$J$2,2)</f>
        <v>91.13</v>
      </c>
      <c r="F25" s="17">
        <f>SUM(B25:E25)</f>
        <v>1106.4100000000001</v>
      </c>
      <c r="G25" s="17">
        <f>(F25+140)/13.5-(F25+140)*0.5%</f>
        <v>86.094616666666667</v>
      </c>
      <c r="H25" s="17">
        <f>ROUND(F25+G25,2)</f>
        <v>1192.5</v>
      </c>
      <c r="I25" s="18">
        <f>ROUND(F25*33.663%,2)</f>
        <v>372.45</v>
      </c>
      <c r="J25" s="19">
        <f>H25+I25</f>
        <v>1564.95</v>
      </c>
      <c r="K25" s="20"/>
      <c r="L25" s="29">
        <v>22358.04</v>
      </c>
      <c r="M25" s="18">
        <f>11.18*12</f>
        <v>134.16</v>
      </c>
      <c r="N25" s="18">
        <v>2187.17</v>
      </c>
      <c r="O25" s="21"/>
      <c r="P25" s="22"/>
    </row>
    <row r="26" spans="1:16" ht="15" x14ac:dyDescent="0.25">
      <c r="A26" s="16" t="s">
        <v>21</v>
      </c>
      <c r="B26" s="17">
        <f>ROUND(L26/12*$J$2,2)</f>
        <v>1062.74</v>
      </c>
      <c r="C26" s="17">
        <f t="shared" si="2"/>
        <v>6.38</v>
      </c>
      <c r="D26" s="17">
        <f>ROUND((B26+C26)/12,2)</f>
        <v>89.09</v>
      </c>
      <c r="E26" s="17">
        <f>ROUND(N26/12*$J$2,2)</f>
        <v>126.1</v>
      </c>
      <c r="F26" s="17">
        <f>SUM(B26:E26)</f>
        <v>1284.31</v>
      </c>
      <c r="G26" s="17">
        <f>(F26+140)/13.5-(F26+140)*0.5%</f>
        <v>98.382894444444446</v>
      </c>
      <c r="H26" s="17">
        <f>ROUND(F26+G26,2)</f>
        <v>1382.69</v>
      </c>
      <c r="I26" s="18">
        <f>ROUND(F26*33.663%,2)</f>
        <v>432.34</v>
      </c>
      <c r="J26" s="19">
        <f>H26+I26</f>
        <v>1815.03</v>
      </c>
      <c r="K26" s="20"/>
      <c r="L26" s="29">
        <v>25505.79</v>
      </c>
      <c r="M26" s="18">
        <f>12.75*12</f>
        <v>153</v>
      </c>
      <c r="N26" s="18">
        <v>3026.46</v>
      </c>
      <c r="O26" s="21"/>
      <c r="P26" s="22"/>
    </row>
    <row r="27" spans="1:16" ht="15" x14ac:dyDescent="0.25">
      <c r="A27" s="16" t="s">
        <v>22</v>
      </c>
      <c r="B27" s="17">
        <f>ROUND(L27/12*$J$2,2)</f>
        <v>1195.57</v>
      </c>
      <c r="C27" s="17">
        <f t="shared" si="2"/>
        <v>7.18</v>
      </c>
      <c r="D27" s="17">
        <f>ROUND((B27+C27)/12,2)</f>
        <v>100.23</v>
      </c>
      <c r="E27" s="17">
        <f>ROUND(N27/12*$J$2,2)</f>
        <v>149.05000000000001</v>
      </c>
      <c r="F27" s="17">
        <f>SUM(B27:E27)</f>
        <v>1452.03</v>
      </c>
      <c r="G27" s="17">
        <f>(F27+284.08)/13.5-(F27+284.08)*0.5%</f>
        <v>119.92019074074075</v>
      </c>
      <c r="H27" s="17">
        <f>ROUND(F27+G27,2)</f>
        <v>1571.95</v>
      </c>
      <c r="I27" s="18">
        <f>ROUND(F27*33.663%,2)</f>
        <v>488.8</v>
      </c>
      <c r="J27" s="19">
        <f>H27+I27</f>
        <v>2060.75</v>
      </c>
      <c r="K27" s="20"/>
      <c r="L27" s="29">
        <v>28693.65</v>
      </c>
      <c r="M27" s="18">
        <f>14.35*12</f>
        <v>172.2</v>
      </c>
      <c r="N27" s="18">
        <v>3577.2</v>
      </c>
      <c r="O27" s="21"/>
      <c r="P27" s="22"/>
    </row>
    <row r="28" spans="1:16" ht="15" x14ac:dyDescent="0.25">
      <c r="B28" s="23"/>
      <c r="C28" s="23"/>
      <c r="D28" s="23"/>
      <c r="E28" s="23"/>
      <c r="F28" s="23"/>
      <c r="G28" s="23"/>
      <c r="H28" s="23"/>
      <c r="I28" s="24"/>
      <c r="J28" s="20"/>
      <c r="K28" s="20"/>
      <c r="L28" s="24"/>
      <c r="M28" s="24"/>
      <c r="N28" s="24"/>
      <c r="O28" s="21"/>
      <c r="P28" s="22"/>
    </row>
    <row r="29" spans="1:16" ht="29.25" customHeight="1" x14ac:dyDescent="0.25">
      <c r="B29" s="4"/>
      <c r="C29" s="4"/>
      <c r="D29" s="4"/>
      <c r="F29" s="7"/>
      <c r="G29" s="4"/>
      <c r="H29" s="4"/>
      <c r="J29" s="8" t="s">
        <v>28</v>
      </c>
      <c r="K29" s="20"/>
      <c r="L29" s="3"/>
      <c r="M29" s="4"/>
      <c r="N29" s="4"/>
      <c r="O29" s="4"/>
    </row>
    <row r="30" spans="1:16" ht="38.25" x14ac:dyDescent="0.25">
      <c r="A30" s="9" t="s">
        <v>18</v>
      </c>
      <c r="B30" s="10" t="s">
        <v>2</v>
      </c>
      <c r="C30" s="10" t="s">
        <v>27</v>
      </c>
      <c r="D30" s="9" t="s">
        <v>4</v>
      </c>
      <c r="E30" s="10" t="s">
        <v>5</v>
      </c>
      <c r="F30" s="9" t="s">
        <v>6</v>
      </c>
      <c r="G30" s="10" t="s">
        <v>7</v>
      </c>
      <c r="H30" s="10" t="s">
        <v>8</v>
      </c>
      <c r="I30" s="10" t="s">
        <v>9</v>
      </c>
      <c r="J30" s="10" t="s">
        <v>10</v>
      </c>
      <c r="K30" s="20"/>
      <c r="L30" s="11" t="s">
        <v>11</v>
      </c>
      <c r="M30" s="12" t="s">
        <v>3</v>
      </c>
      <c r="N30" s="11" t="s">
        <v>12</v>
      </c>
      <c r="O30" s="13"/>
    </row>
    <row r="31" spans="1:16" ht="9.7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20"/>
      <c r="P31" s="15"/>
    </row>
    <row r="32" spans="1:16" ht="15" x14ac:dyDescent="0.25">
      <c r="A32" s="16" t="s">
        <v>19</v>
      </c>
      <c r="B32" s="17">
        <f>ROUND(L32/12*$J$2,2)</f>
        <v>887.78</v>
      </c>
      <c r="C32" s="17">
        <f>ROUND((M32)/12*$J$2,2)</f>
        <v>5.33</v>
      </c>
      <c r="D32" s="17">
        <f>ROUND((B32+C32)/12,2)</f>
        <v>74.430000000000007</v>
      </c>
      <c r="E32" s="17">
        <f>ROUND(N32/12*$J$2,2)</f>
        <v>68.599999999999994</v>
      </c>
      <c r="F32" s="17">
        <f>SUM(B32:E32)</f>
        <v>1036.1399999999999</v>
      </c>
      <c r="G32" s="17">
        <f>(F32+140)/13.5-(F32+140)*0.5%</f>
        <v>81.240781481481463</v>
      </c>
      <c r="H32" s="17">
        <f>ROUND(F32+G32,2)</f>
        <v>1117.3800000000001</v>
      </c>
      <c r="I32" s="18">
        <f>ROUND(F32*33.663%,2)</f>
        <v>348.8</v>
      </c>
      <c r="J32" s="19">
        <f>H32+I32</f>
        <v>1466.18</v>
      </c>
      <c r="K32" s="20"/>
      <c r="L32" s="29">
        <v>21306.79</v>
      </c>
      <c r="M32" s="18">
        <f>10.65*12</f>
        <v>127.80000000000001</v>
      </c>
      <c r="N32" s="18">
        <v>1646.36</v>
      </c>
      <c r="O32" s="21"/>
      <c r="P32" s="22"/>
    </row>
    <row r="33" spans="1:16" ht="15" x14ac:dyDescent="0.25">
      <c r="A33" s="16" t="s">
        <v>20</v>
      </c>
      <c r="B33" s="17">
        <f>ROUND(L33/12*$J$2,2)</f>
        <v>931.59</v>
      </c>
      <c r="C33" s="17">
        <f t="shared" ref="C33:C35" si="3">ROUND((M33)/12*$J$2,2)</f>
        <v>5.59</v>
      </c>
      <c r="D33" s="17">
        <f>ROUND((B33+C33)/12,2)</f>
        <v>78.099999999999994</v>
      </c>
      <c r="E33" s="17">
        <f>ROUND(N33/12*$J$2,2)</f>
        <v>91.13</v>
      </c>
      <c r="F33" s="17">
        <f>SUM(B33:E33)</f>
        <v>1106.4100000000001</v>
      </c>
      <c r="G33" s="17">
        <f>(F33+140)/13.5-(F33+140)*0.5%</f>
        <v>86.094616666666667</v>
      </c>
      <c r="H33" s="17">
        <f>ROUND(F33+G33,2)</f>
        <v>1192.5</v>
      </c>
      <c r="I33" s="18">
        <f>ROUND(F33*33.663%,2)</f>
        <v>372.45</v>
      </c>
      <c r="J33" s="19">
        <f>H33+I33</f>
        <v>1564.95</v>
      </c>
      <c r="K33" s="20"/>
      <c r="L33" s="29">
        <v>22358.04</v>
      </c>
      <c r="M33" s="18">
        <f>11.18*12</f>
        <v>134.16</v>
      </c>
      <c r="N33" s="18">
        <v>2187.17</v>
      </c>
      <c r="O33" s="21"/>
      <c r="P33" s="22"/>
    </row>
    <row r="34" spans="1:16" ht="15" x14ac:dyDescent="0.25">
      <c r="A34" s="16" t="s">
        <v>21</v>
      </c>
      <c r="B34" s="17">
        <f>ROUND(L34/12*$J$2,2)</f>
        <v>1062.74</v>
      </c>
      <c r="C34" s="17">
        <f t="shared" si="3"/>
        <v>6.38</v>
      </c>
      <c r="D34" s="17">
        <f>ROUND((B34+C34)/12,2)</f>
        <v>89.09</v>
      </c>
      <c r="E34" s="17">
        <f>ROUND(N34/12*$J$2,2)</f>
        <v>126.1</v>
      </c>
      <c r="F34" s="17">
        <f>SUM(B34:E34)</f>
        <v>1284.31</v>
      </c>
      <c r="G34" s="17">
        <f>(F34+140)/13.5-(F34+140)*0.5%</f>
        <v>98.382894444444446</v>
      </c>
      <c r="H34" s="17">
        <f>ROUND(F34+G34,2)</f>
        <v>1382.69</v>
      </c>
      <c r="I34" s="18">
        <f>ROUND(F34*33.663%,2)</f>
        <v>432.34</v>
      </c>
      <c r="J34" s="19">
        <f>H34+I34</f>
        <v>1815.03</v>
      </c>
      <c r="K34" s="20"/>
      <c r="L34" s="29">
        <v>25505.79</v>
      </c>
      <c r="M34" s="18">
        <f>12.75*12</f>
        <v>153</v>
      </c>
      <c r="N34" s="18">
        <v>3026.46</v>
      </c>
      <c r="O34" s="21"/>
      <c r="P34" s="22"/>
    </row>
    <row r="35" spans="1:16" ht="15" x14ac:dyDescent="0.25">
      <c r="A35" s="16" t="s">
        <v>22</v>
      </c>
      <c r="B35" s="17">
        <f>ROUND(L35/12*$J$2,2)</f>
        <v>1195.57</v>
      </c>
      <c r="C35" s="17">
        <f t="shared" si="3"/>
        <v>7.18</v>
      </c>
      <c r="D35" s="17">
        <f>ROUND((B35+C35)/12,2)</f>
        <v>100.23</v>
      </c>
      <c r="E35" s="17">
        <f>ROUND(N35/12*$J$2,2)</f>
        <v>149.05000000000001</v>
      </c>
      <c r="F35" s="17">
        <f>SUM(B35:E35)</f>
        <v>1452.03</v>
      </c>
      <c r="G35" s="17">
        <f>(F35+284.08)/13.5-(F35+284.08)*0.5%</f>
        <v>119.92019074074075</v>
      </c>
      <c r="H35" s="17">
        <f>ROUND(F35+G35,2)</f>
        <v>1571.95</v>
      </c>
      <c r="I35" s="18">
        <f>ROUND(F35*33.663%,2)</f>
        <v>488.8</v>
      </c>
      <c r="J35" s="19">
        <f>H35+I35</f>
        <v>2060.75</v>
      </c>
      <c r="K35" s="20"/>
      <c r="L35" s="29">
        <v>28693.65</v>
      </c>
      <c r="M35" s="18">
        <f>14.35*12</f>
        <v>172.2</v>
      </c>
      <c r="N35" s="18">
        <v>3577.2</v>
      </c>
      <c r="O35" s="21"/>
      <c r="P35" s="22"/>
    </row>
    <row r="36" spans="1:16" ht="15" x14ac:dyDescent="0.25">
      <c r="B36" s="23"/>
      <c r="C36" s="23"/>
      <c r="D36" s="23"/>
      <c r="E36" s="23"/>
      <c r="F36" s="23"/>
      <c r="G36" s="23"/>
      <c r="H36" s="23"/>
      <c r="I36" s="24"/>
      <c r="J36" s="20"/>
      <c r="K36" s="20"/>
      <c r="L36" s="24"/>
      <c r="M36" s="24"/>
      <c r="N36" s="24"/>
      <c r="O36" s="21"/>
      <c r="P36" s="22"/>
    </row>
    <row r="38" spans="1:16" ht="15" x14ac:dyDescent="0.25">
      <c r="A38" s="27" t="s">
        <v>23</v>
      </c>
      <c r="B38" s="2" t="s">
        <v>24</v>
      </c>
      <c r="M38" s="25"/>
      <c r="N38" s="25"/>
      <c r="O38" s="26"/>
      <c r="P38" s="22"/>
    </row>
  </sheetData>
  <mergeCells count="1">
    <mergeCell ref="A1:G1"/>
  </mergeCells>
  <printOptions horizontalCentered="1"/>
  <pageMargins left="0" right="0" top="0.98425196850393704" bottom="0.98425196850393704" header="0.51181102362204722" footer="0.51181102362204722"/>
  <pageSetup paperSize="9" scale="67" orientation="landscape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NT BU 100%</vt:lpstr>
      <vt:lpstr>NT BU 83,33%</vt:lpstr>
      <vt:lpstr>NT BU 66,66%</vt:lpstr>
      <vt:lpstr>NT BU 50%</vt:lpstr>
    </vt:vector>
  </TitlesOfParts>
  <Company>Universita' degli Studi di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Rosangela Riva</dc:creator>
  <cp:lastModifiedBy>Rosangela Riva</cp:lastModifiedBy>
  <dcterms:created xsi:type="dcterms:W3CDTF">2024-04-16T15:30:07Z</dcterms:created>
  <dcterms:modified xsi:type="dcterms:W3CDTF">2026-02-23T14:12:34Z</dcterms:modified>
</cp:coreProperties>
</file>